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2860" windowHeight="9288"/>
  </bookViews>
  <sheets>
    <sheet name="mit Farbe" sheetId="1" r:id="rId1"/>
    <sheet name="ohne Farbe" sheetId="2" r:id="rId2"/>
  </sheets>
  <definedNames>
    <definedName name="_xlnm.Print_Area" localSheetId="0">'mit Farbe'!$A$1:$P$57</definedName>
    <definedName name="_xlnm.Print_Area" localSheetId="1">'ohne Farbe'!$A$1:$P$57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5" i="2" l="1"/>
  <c r="E15" i="2"/>
  <c r="C15" i="2"/>
  <c r="K15" i="2" s="1"/>
  <c r="E14" i="2"/>
  <c r="C14" i="2"/>
  <c r="E13" i="2"/>
  <c r="C13" i="2"/>
  <c r="K13" i="2" s="1"/>
  <c r="E15" i="1"/>
  <c r="E14" i="1"/>
  <c r="E13" i="1"/>
  <c r="C15" i="1"/>
  <c r="C14" i="1"/>
  <c r="C13" i="1"/>
  <c r="T14" i="1" l="1"/>
  <c r="K14" i="1"/>
  <c r="T13" i="1"/>
  <c r="U14" i="1" s="1"/>
  <c r="K13" i="1"/>
  <c r="T15" i="1"/>
  <c r="V15" i="1"/>
  <c r="U15" i="1"/>
  <c r="W15" i="1"/>
  <c r="K15" i="1"/>
  <c r="T14" i="2"/>
  <c r="H14" i="2"/>
  <c r="H13" i="2"/>
  <c r="K14" i="2"/>
  <c r="T13" i="2"/>
  <c r="P14" i="2" s="1"/>
  <c r="H15" i="2"/>
  <c r="H13" i="1"/>
  <c r="H15" i="1"/>
  <c r="H14" i="1"/>
  <c r="X15" i="1" l="1"/>
  <c r="P14" i="1" s="1"/>
  <c r="Q14" i="1" s="1"/>
  <c r="Q54" i="2"/>
  <c r="Q14" i="2"/>
  <c r="I49" i="2" l="1"/>
  <c r="G48" i="2"/>
  <c r="C47" i="2"/>
  <c r="J45" i="2"/>
  <c r="G42" i="2"/>
  <c r="G41" i="2"/>
  <c r="G40" i="2"/>
  <c r="G39" i="2"/>
  <c r="M37" i="2"/>
  <c r="L36" i="2"/>
  <c r="J35" i="2"/>
  <c r="B35" i="2"/>
  <c r="G34" i="2"/>
  <c r="A33" i="2"/>
  <c r="L30" i="2"/>
  <c r="D30" i="2"/>
  <c r="G29" i="2"/>
  <c r="G35" i="2" s="1"/>
  <c r="L27" i="2"/>
  <c r="B27" i="2"/>
  <c r="K26" i="2"/>
  <c r="E26" i="2"/>
  <c r="N25" i="2"/>
  <c r="D25" i="2"/>
  <c r="C49" i="2"/>
  <c r="C48" i="2"/>
  <c r="C45" i="2"/>
  <c r="E42" i="2"/>
  <c r="M41" i="2"/>
  <c r="E41" i="2"/>
  <c r="E40" i="2"/>
  <c r="E39" i="2"/>
  <c r="L37" i="2"/>
  <c r="J36" i="2"/>
  <c r="B36" i="2"/>
  <c r="N35" i="2"/>
  <c r="N34" i="2"/>
  <c r="E34" i="2"/>
  <c r="G31" i="2"/>
  <c r="G37" i="2" s="1"/>
  <c r="G30" i="2"/>
  <c r="G36" i="2" s="1"/>
  <c r="C30" i="2"/>
  <c r="C36" i="2" s="1"/>
  <c r="E29" i="2"/>
  <c r="E35" i="2" s="1"/>
  <c r="H27" i="2"/>
  <c r="N26" i="2"/>
  <c r="H26" i="2"/>
  <c r="D26" i="2"/>
  <c r="L25" i="2"/>
  <c r="B25" i="2"/>
  <c r="L21" i="2"/>
  <c r="D21" i="2"/>
  <c r="H20" i="2"/>
  <c r="C20" i="2"/>
  <c r="L19" i="2"/>
  <c r="D19" i="2"/>
  <c r="P49" i="2"/>
  <c r="Q49" i="2" s="1"/>
  <c r="J47" i="2"/>
  <c r="J46" i="2"/>
  <c r="J44" i="2"/>
  <c r="C42" i="2"/>
  <c r="L41" i="2"/>
  <c r="C41" i="2"/>
  <c r="C40" i="2"/>
  <c r="C39" i="2"/>
  <c r="J37" i="2"/>
  <c r="B37" i="2"/>
  <c r="N36" i="2"/>
  <c r="M35" i="2"/>
  <c r="M34" i="2"/>
  <c r="C34" i="2"/>
  <c r="E31" i="2"/>
  <c r="E37" i="2" s="1"/>
  <c r="F30" i="2"/>
  <c r="B30" i="2"/>
  <c r="C29" i="2"/>
  <c r="C35" i="2" s="1"/>
  <c r="T35" i="2" s="1"/>
  <c r="F27" i="2"/>
  <c r="M26" i="2"/>
  <c r="G26" i="2"/>
  <c r="C26" i="2"/>
  <c r="H25" i="2"/>
  <c r="A23" i="2"/>
  <c r="B21" i="2"/>
  <c r="J49" i="2"/>
  <c r="B44" i="2"/>
  <c r="B40" i="2"/>
  <c r="M36" i="2"/>
  <c r="E30" i="2"/>
  <c r="E36" i="2" s="1"/>
  <c r="L26" i="2"/>
  <c r="F20" i="2"/>
  <c r="F19" i="2"/>
  <c r="M20" i="2"/>
  <c r="B19" i="2"/>
  <c r="T19" i="2" s="1"/>
  <c r="G47" i="2"/>
  <c r="L33" i="2"/>
  <c r="B26" i="2"/>
  <c r="F21" i="2"/>
  <c r="M21" i="2" s="1"/>
  <c r="D20" i="2"/>
  <c r="A17" i="2"/>
  <c r="C46" i="2"/>
  <c r="B41" i="2"/>
  <c r="L35" i="2"/>
  <c r="C31" i="2"/>
  <c r="C37" i="2" s="1"/>
  <c r="D27" i="2"/>
  <c r="F25" i="2"/>
  <c r="B20" i="2"/>
  <c r="T20" i="2" s="1"/>
  <c r="H19" i="2"/>
  <c r="J48" i="2"/>
  <c r="B42" i="2"/>
  <c r="N37" i="2"/>
  <c r="L34" i="2"/>
  <c r="L29" i="2"/>
  <c r="F26" i="2"/>
  <c r="H21" i="2"/>
  <c r="E20" i="2"/>
  <c r="M19" i="2"/>
  <c r="J41" i="2"/>
  <c r="N27" i="2"/>
  <c r="L20" i="2"/>
  <c r="I19" i="2"/>
  <c r="A33" i="1"/>
  <c r="G34" i="1"/>
  <c r="B37" i="1"/>
  <c r="C34" i="1"/>
  <c r="I49" i="1"/>
  <c r="H26" i="1"/>
  <c r="N26" i="1" s="1"/>
  <c r="E30" i="1" s="1"/>
  <c r="E36" i="1" s="1"/>
  <c r="F26" i="1"/>
  <c r="D26" i="1"/>
  <c r="B26" i="1"/>
  <c r="L26" i="1" s="1"/>
  <c r="L19" i="1"/>
  <c r="H20" i="1"/>
  <c r="F19" i="1"/>
  <c r="D19" i="1"/>
  <c r="B19" i="1"/>
  <c r="B21" i="1"/>
  <c r="L34" i="1"/>
  <c r="F30" i="1"/>
  <c r="D27" i="1"/>
  <c r="C31" i="1" s="1"/>
  <c r="C37" i="1" s="1"/>
  <c r="C42" i="1" s="1"/>
  <c r="H21" i="1"/>
  <c r="B20" i="1"/>
  <c r="L33" i="1"/>
  <c r="E34" i="1"/>
  <c r="G39" i="1"/>
  <c r="C39" i="1"/>
  <c r="B40" i="1"/>
  <c r="B41" i="1"/>
  <c r="B44" i="1"/>
  <c r="C30" i="1"/>
  <c r="C36" i="1" s="1"/>
  <c r="L30" i="1"/>
  <c r="H25" i="1"/>
  <c r="N25" i="1" s="1"/>
  <c r="E29" i="1" s="1"/>
  <c r="F25" i="1"/>
  <c r="D25" i="1"/>
  <c r="B25" i="1"/>
  <c r="L25" i="1" s="1"/>
  <c r="H19" i="1"/>
  <c r="E20" i="1"/>
  <c r="C20" i="1"/>
  <c r="F21" i="1"/>
  <c r="M34" i="1"/>
  <c r="L41" i="1"/>
  <c r="D30" i="1"/>
  <c r="F27" i="1"/>
  <c r="A17" i="1"/>
  <c r="F20" i="1"/>
  <c r="J37" i="1"/>
  <c r="N34" i="1"/>
  <c r="B35" i="1"/>
  <c r="E39" i="1"/>
  <c r="B42" i="1"/>
  <c r="J44" i="1"/>
  <c r="L29" i="1"/>
  <c r="M26" i="1"/>
  <c r="K26" i="1"/>
  <c r="G26" i="1"/>
  <c r="E26" i="1"/>
  <c r="C26" i="1"/>
  <c r="A23" i="1"/>
  <c r="L21" i="1"/>
  <c r="D21" i="1"/>
  <c r="B36" i="1"/>
  <c r="B30" i="1"/>
  <c r="H27" i="1"/>
  <c r="N27" i="1" s="1"/>
  <c r="B27" i="1"/>
  <c r="L27" i="1" s="1"/>
  <c r="L20" i="1"/>
  <c r="D20" i="1"/>
  <c r="Q54" i="1"/>
  <c r="M19" i="1" l="1"/>
  <c r="T19" i="1"/>
  <c r="T20" i="1"/>
  <c r="T21" i="1"/>
  <c r="M20" i="1"/>
  <c r="M21" i="1"/>
  <c r="I20" i="1"/>
  <c r="I21" i="1"/>
  <c r="T36" i="2"/>
  <c r="U36" i="2" s="1"/>
  <c r="V36" i="2" s="1"/>
  <c r="U35" i="2"/>
  <c r="V35" i="2" s="1"/>
  <c r="V41" i="2"/>
  <c r="V46" i="2" s="1"/>
  <c r="V48" i="2" s="1"/>
  <c r="V49" i="2" s="1"/>
  <c r="W49" i="2" s="1"/>
  <c r="V50" i="2"/>
  <c r="T21" i="2"/>
  <c r="P20" i="2" s="1"/>
  <c r="I20" i="2"/>
  <c r="I21" i="2"/>
  <c r="I19" i="1"/>
  <c r="G29" i="1"/>
  <c r="G35" i="1" s="1"/>
  <c r="G40" i="1" s="1"/>
  <c r="G31" i="1"/>
  <c r="G37" i="1" s="1"/>
  <c r="G42" i="1" s="1"/>
  <c r="G30" i="1"/>
  <c r="G36" i="1" s="1"/>
  <c r="E31" i="1"/>
  <c r="E37" i="1" s="1"/>
  <c r="E42" i="1" s="1"/>
  <c r="C29" i="1"/>
  <c r="C35" i="1" s="1"/>
  <c r="T35" i="1" s="1"/>
  <c r="E35" i="1"/>
  <c r="U20" i="1" l="1"/>
  <c r="U21" i="1" s="1"/>
  <c r="V21" i="1"/>
  <c r="W21" i="1"/>
  <c r="J45" i="1"/>
  <c r="Q20" i="2"/>
  <c r="S54" i="2" s="1"/>
  <c r="R54" i="2"/>
  <c r="C40" i="1"/>
  <c r="E40" i="1"/>
  <c r="X21" i="1" l="1"/>
  <c r="K55" i="2"/>
  <c r="C55" i="2"/>
  <c r="N54" i="2"/>
  <c r="I54" i="2"/>
  <c r="E54" i="2"/>
  <c r="K53" i="2"/>
  <c r="C53" i="2"/>
  <c r="I55" i="2"/>
  <c r="M54" i="2"/>
  <c r="H54" i="2"/>
  <c r="D54" i="2"/>
  <c r="I53" i="2"/>
  <c r="A51" i="2"/>
  <c r="G55" i="2"/>
  <c r="K54" i="2"/>
  <c r="G54" i="2"/>
  <c r="C54" i="2"/>
  <c r="G53" i="2"/>
  <c r="D57" i="2"/>
  <c r="F54" i="2"/>
  <c r="J54" i="2"/>
  <c r="E55" i="2"/>
  <c r="B54" i="2"/>
  <c r="E53" i="2"/>
  <c r="G48" i="1"/>
  <c r="C45" i="1"/>
  <c r="T36" i="1"/>
  <c r="U36" i="1" s="1"/>
  <c r="V36" i="1" s="1"/>
  <c r="U35" i="1"/>
  <c r="P20" i="1" l="1"/>
  <c r="R54" i="1" s="1"/>
  <c r="V35" i="1"/>
  <c r="J35" i="1" s="1"/>
  <c r="Q20" i="1" l="1"/>
  <c r="L35" i="1"/>
  <c r="M35" i="1"/>
  <c r="N35" i="1"/>
  <c r="J36" i="1"/>
  <c r="M36" i="1"/>
  <c r="N36" i="1"/>
  <c r="L36" i="1"/>
  <c r="L37" i="1" l="1"/>
  <c r="C41" i="1" s="1"/>
  <c r="N37" i="1"/>
  <c r="G41" i="1" s="1"/>
  <c r="M37" i="1"/>
  <c r="E41" i="1" s="1"/>
  <c r="M41" i="1" l="1"/>
  <c r="J41" i="1"/>
  <c r="V41" i="1"/>
  <c r="V46" i="1" s="1"/>
  <c r="C46" i="1" l="1"/>
  <c r="C47" i="1"/>
  <c r="C48" i="1"/>
  <c r="V50" i="1"/>
  <c r="G47" i="1"/>
  <c r="V48" i="1"/>
  <c r="C49" i="1" l="1"/>
  <c r="J46" i="1"/>
  <c r="J47" i="1"/>
  <c r="V49" i="1"/>
  <c r="W49" i="1" s="1"/>
  <c r="P49" i="1" l="1"/>
  <c r="Q49" i="1" s="1"/>
  <c r="S54" i="1" s="1"/>
  <c r="J49" i="1"/>
  <c r="J48" i="1"/>
  <c r="B54" i="1" l="1"/>
  <c r="E53" i="1"/>
  <c r="I53" i="1" s="1"/>
  <c r="D57" i="1"/>
  <c r="A51" i="1"/>
  <c r="M54" i="1"/>
  <c r="E55" i="1"/>
  <c r="I55" i="1" s="1"/>
  <c r="C53" i="1"/>
  <c r="G53" i="1" s="1"/>
  <c r="K53" i="1" s="1"/>
  <c r="F54" i="1"/>
  <c r="C54" i="1"/>
  <c r="G54" i="1" s="1"/>
  <c r="E54" i="1"/>
  <c r="I54" i="1" s="1"/>
  <c r="D54" i="1"/>
  <c r="H54" i="1"/>
  <c r="C55" i="1"/>
  <c r="G55" i="1" s="1"/>
  <c r="J54" i="1"/>
  <c r="K55" i="1" l="1"/>
  <c r="K54" i="1"/>
  <c r="N54" i="1" s="1"/>
</calcChain>
</file>

<file path=xl/sharedStrings.xml><?xml version="1.0" encoding="utf-8"?>
<sst xmlns="http://schemas.openxmlformats.org/spreadsheetml/2006/main" count="60" uniqueCount="25">
  <si>
    <t xml:space="preserve">g: </t>
  </si>
  <si>
    <t xml:space="preserve">x = </t>
  </si>
  <si>
    <t xml:space="preserve">h: </t>
  </si>
  <si>
    <t xml:space="preserve">x= </t>
  </si>
  <si>
    <t>-&gt;</t>
  </si>
  <si>
    <t>bzw. Sind die Richtungsvektoren Vielfache voneinander (also das a-fache)?</t>
  </si>
  <si>
    <t>Lagebeziehung von Geraden bestimmen</t>
  </si>
  <si>
    <t xml:space="preserve">Gib hier die beiden zu untersuchenden Geradengleichungen ein. </t>
  </si>
  <si>
    <r>
      <t xml:space="preserve">+ r </t>
    </r>
    <r>
      <rPr>
        <sz val="11"/>
        <color theme="1"/>
        <rFont val="Calibri"/>
        <family val="2"/>
      </rPr>
      <t>·</t>
    </r>
  </si>
  <si>
    <r>
      <t xml:space="preserve">= a </t>
    </r>
    <r>
      <rPr>
        <sz val="11"/>
        <color theme="1"/>
        <rFont val="Calibri"/>
        <family val="2"/>
      </rPr>
      <t>·</t>
    </r>
  </si>
  <si>
    <r>
      <t xml:space="preserve">+ s </t>
    </r>
    <r>
      <rPr>
        <sz val="11"/>
        <color theme="1"/>
        <rFont val="Calibri"/>
        <family val="2"/>
      </rPr>
      <t>·</t>
    </r>
  </si>
  <si>
    <t>*</t>
  </si>
  <si>
    <t>r</t>
  </si>
  <si>
    <t>s</t>
  </si>
  <si>
    <t xml:space="preserve">Ergebnis: </t>
  </si>
  <si>
    <t>Die Geraden sind windschief</t>
  </si>
  <si>
    <t>Die Geraden schneiden sich</t>
  </si>
  <si>
    <t>Die Geraden sind identisch</t>
  </si>
  <si>
    <t>Die Geraden sind parallel</t>
  </si>
  <si>
    <t>www.schlauistwow.de</t>
  </si>
  <si>
    <t>Frage 1. Zeigen die Richtungsvektoren in die gleiche Richtung?</t>
  </si>
  <si>
    <t>Versch</t>
  </si>
  <si>
    <t>bel</t>
  </si>
  <si>
    <t>kl</t>
  </si>
  <si>
    <t>v-bel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</si>
</sst>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4" borderId="1" xfId="0" applyFont="1" applyFill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0" fillId="8" borderId="0" xfId="0" applyFont="1" applyFill="1" applyAlignment="1">
      <alignment horizontal="center"/>
    </xf>
    <xf numFmtId="0" fontId="0" fillId="0" borderId="0" xfId="0" quotePrefix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2" xfId="0" applyFont="1" applyBorder="1"/>
    <xf numFmtId="0" fontId="0" fillId="0" borderId="0" xfId="0" quotePrefix="1" applyFont="1"/>
    <xf numFmtId="0" fontId="0" fillId="6" borderId="0" xfId="0" applyFont="1" applyFill="1" applyAlignment="1">
      <alignment horizontal="center"/>
    </xf>
    <xf numFmtId="0" fontId="0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7" borderId="0" xfId="0" applyFont="1" applyFill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6" fillId="0" borderId="0" xfId="0" applyFont="1"/>
    <xf numFmtId="0" fontId="1" fillId="9" borderId="0" xfId="0" applyFont="1" applyFill="1"/>
    <xf numFmtId="0" fontId="1" fillId="9" borderId="0" xfId="0" applyFont="1" applyFill="1" applyAlignment="1">
      <alignment horizontal="center"/>
    </xf>
    <xf numFmtId="0" fontId="0" fillId="9" borderId="0" xfId="0" applyFont="1" applyFill="1" applyAlignment="1">
      <alignment horizontal="center"/>
    </xf>
    <xf numFmtId="0" fontId="0" fillId="9" borderId="0" xfId="0" applyFont="1" applyFill="1"/>
    <xf numFmtId="0" fontId="2" fillId="0" borderId="0" xfId="0" applyFont="1"/>
    <xf numFmtId="0" fontId="0" fillId="3" borderId="0" xfId="0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center"/>
      <protection locked="0"/>
    </xf>
    <xf numFmtId="0" fontId="0" fillId="5" borderId="0" xfId="0" applyFont="1" applyFill="1" applyAlignment="1" applyProtection="1">
      <alignment horizontal="center"/>
      <protection locked="0"/>
    </xf>
    <xf numFmtId="0" fontId="0" fillId="8" borderId="0" xfId="0" applyFont="1" applyFill="1" applyAlignment="1" applyProtection="1">
      <alignment horizontal="center"/>
      <protection locked="0"/>
    </xf>
    <xf numFmtId="0" fontId="2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quotePrefix="1" applyFont="1" applyFill="1" applyAlignment="1">
      <alignment horizontal="center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2" xfId="0" applyFont="1" applyFill="1" applyBorder="1"/>
    <xf numFmtId="0" fontId="0" fillId="0" borderId="0" xfId="0" quotePrefix="1" applyFont="1" applyFill="1"/>
    <xf numFmtId="0" fontId="0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4" fillId="0" borderId="0" xfId="0" applyFont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4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Runde Klammer links/rechts 1"/>
        <xdr:cNvSpPr/>
      </xdr:nvSpPr>
      <xdr:spPr>
        <a:xfrm>
          <a:off x="624840" y="792480"/>
          <a:ext cx="297180" cy="59436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22860</xdr:colOff>
      <xdr:row>4</xdr:row>
      <xdr:rowOff>7620</xdr:rowOff>
    </xdr:from>
    <xdr:to>
      <xdr:col>4</xdr:col>
      <xdr:colOff>320040</xdr:colOff>
      <xdr:row>7</xdr:row>
      <xdr:rowOff>7620</xdr:rowOff>
    </xdr:to>
    <xdr:sp macro="" textlink="">
      <xdr:nvSpPr>
        <xdr:cNvPr id="3" name="Runde Klammer links/rechts 2"/>
        <xdr:cNvSpPr/>
      </xdr:nvSpPr>
      <xdr:spPr>
        <a:xfrm>
          <a:off x="1295400" y="7848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22860</xdr:colOff>
      <xdr:row>4</xdr:row>
      <xdr:rowOff>7620</xdr:rowOff>
    </xdr:from>
    <xdr:to>
      <xdr:col>9</xdr:col>
      <xdr:colOff>0</xdr:colOff>
      <xdr:row>7</xdr:row>
      <xdr:rowOff>7620</xdr:rowOff>
    </xdr:to>
    <xdr:sp macro="" textlink="">
      <xdr:nvSpPr>
        <xdr:cNvPr id="4" name="Runde Klammer links/rechts 3"/>
        <xdr:cNvSpPr/>
      </xdr:nvSpPr>
      <xdr:spPr>
        <a:xfrm>
          <a:off x="2682240" y="800100"/>
          <a:ext cx="297180" cy="59436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38100</xdr:colOff>
      <xdr:row>4</xdr:row>
      <xdr:rowOff>7620</xdr:rowOff>
    </xdr:from>
    <xdr:to>
      <xdr:col>10</xdr:col>
      <xdr:colOff>335280</xdr:colOff>
      <xdr:row>7</xdr:row>
      <xdr:rowOff>7620</xdr:rowOff>
    </xdr:to>
    <xdr:sp macro="" textlink="">
      <xdr:nvSpPr>
        <xdr:cNvPr id="5" name="Runde Klammer links/rechts 4"/>
        <xdr:cNvSpPr/>
      </xdr:nvSpPr>
      <xdr:spPr>
        <a:xfrm>
          <a:off x="3368040" y="7848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0</xdr:colOff>
      <xdr:row>12</xdr:row>
      <xdr:rowOff>15240</xdr:rowOff>
    </xdr:from>
    <xdr:to>
      <xdr:col>2</xdr:col>
      <xdr:colOff>297180</xdr:colOff>
      <xdr:row>15</xdr:row>
      <xdr:rowOff>0</xdr:rowOff>
    </xdr:to>
    <xdr:sp macro="" textlink="">
      <xdr:nvSpPr>
        <xdr:cNvPr id="6" name="Runde Klammer links/rechts 5"/>
        <xdr:cNvSpPr/>
      </xdr:nvSpPr>
      <xdr:spPr>
        <a:xfrm>
          <a:off x="609600" y="246888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7620</xdr:colOff>
      <xdr:row>12</xdr:row>
      <xdr:rowOff>15240</xdr:rowOff>
    </xdr:from>
    <xdr:to>
      <xdr:col>4</xdr:col>
      <xdr:colOff>304800</xdr:colOff>
      <xdr:row>15</xdr:row>
      <xdr:rowOff>0</xdr:rowOff>
    </xdr:to>
    <xdr:sp macro="" textlink="">
      <xdr:nvSpPr>
        <xdr:cNvPr id="7" name="Runde Klammer links/rechts 6"/>
        <xdr:cNvSpPr/>
      </xdr:nvSpPr>
      <xdr:spPr>
        <a:xfrm>
          <a:off x="1280160" y="246888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15240</xdr:colOff>
      <xdr:row>18</xdr:row>
      <xdr:rowOff>15240</xdr:rowOff>
    </xdr:from>
    <xdr:to>
      <xdr:col>1</xdr:col>
      <xdr:colOff>312420</xdr:colOff>
      <xdr:row>21</xdr:row>
      <xdr:rowOff>0</xdr:rowOff>
    </xdr:to>
    <xdr:sp macro="" textlink="">
      <xdr:nvSpPr>
        <xdr:cNvPr id="8" name="Runde Klammer links/rechts 7"/>
        <xdr:cNvSpPr/>
      </xdr:nvSpPr>
      <xdr:spPr>
        <a:xfrm>
          <a:off x="281940" y="358140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15240</xdr:colOff>
      <xdr:row>18</xdr:row>
      <xdr:rowOff>22860</xdr:rowOff>
    </xdr:from>
    <xdr:to>
      <xdr:col>3</xdr:col>
      <xdr:colOff>312420</xdr:colOff>
      <xdr:row>21</xdr:row>
      <xdr:rowOff>7620</xdr:rowOff>
    </xdr:to>
    <xdr:sp macro="" textlink="">
      <xdr:nvSpPr>
        <xdr:cNvPr id="9" name="Runde Klammer links/rechts 8"/>
        <xdr:cNvSpPr/>
      </xdr:nvSpPr>
      <xdr:spPr>
        <a:xfrm>
          <a:off x="937260" y="358902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30480</xdr:colOff>
      <xdr:row>18</xdr:row>
      <xdr:rowOff>15240</xdr:rowOff>
    </xdr:from>
    <xdr:to>
      <xdr:col>5</xdr:col>
      <xdr:colOff>327660</xdr:colOff>
      <xdr:row>21</xdr:row>
      <xdr:rowOff>0</xdr:rowOff>
    </xdr:to>
    <xdr:sp macro="" textlink="">
      <xdr:nvSpPr>
        <xdr:cNvPr id="10" name="Runde Klammer links/rechts 9"/>
        <xdr:cNvSpPr/>
      </xdr:nvSpPr>
      <xdr:spPr>
        <a:xfrm>
          <a:off x="1630680" y="358140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15240</xdr:colOff>
      <xdr:row>24</xdr:row>
      <xdr:rowOff>0</xdr:rowOff>
    </xdr:from>
    <xdr:to>
      <xdr:col>1</xdr:col>
      <xdr:colOff>312420</xdr:colOff>
      <xdr:row>27</xdr:row>
      <xdr:rowOff>0</xdr:rowOff>
    </xdr:to>
    <xdr:sp macro="" textlink="">
      <xdr:nvSpPr>
        <xdr:cNvPr id="11" name="Runde Klammer links/rechts 10"/>
        <xdr:cNvSpPr/>
      </xdr:nvSpPr>
      <xdr:spPr>
        <a:xfrm>
          <a:off x="281940" y="467868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30480</xdr:colOff>
      <xdr:row>24</xdr:row>
      <xdr:rowOff>7620</xdr:rowOff>
    </xdr:from>
    <xdr:to>
      <xdr:col>3</xdr:col>
      <xdr:colOff>327660</xdr:colOff>
      <xdr:row>27</xdr:row>
      <xdr:rowOff>7620</xdr:rowOff>
    </xdr:to>
    <xdr:sp macro="" textlink="">
      <xdr:nvSpPr>
        <xdr:cNvPr id="12" name="Runde Klammer links/rechts 11"/>
        <xdr:cNvSpPr/>
      </xdr:nvSpPr>
      <xdr:spPr>
        <a:xfrm>
          <a:off x="952500" y="468630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22860</xdr:colOff>
      <xdr:row>24</xdr:row>
      <xdr:rowOff>7620</xdr:rowOff>
    </xdr:from>
    <xdr:to>
      <xdr:col>5</xdr:col>
      <xdr:colOff>320040</xdr:colOff>
      <xdr:row>27</xdr:row>
      <xdr:rowOff>7620</xdr:rowOff>
    </xdr:to>
    <xdr:sp macro="" textlink="">
      <xdr:nvSpPr>
        <xdr:cNvPr id="13" name="Runde Klammer links/rechts 12"/>
        <xdr:cNvSpPr/>
      </xdr:nvSpPr>
      <xdr:spPr>
        <a:xfrm>
          <a:off x="1623060" y="468630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7620</xdr:colOff>
      <xdr:row>24</xdr:row>
      <xdr:rowOff>7620</xdr:rowOff>
    </xdr:from>
    <xdr:to>
      <xdr:col>8</xdr:col>
      <xdr:colOff>0</xdr:colOff>
      <xdr:row>27</xdr:row>
      <xdr:rowOff>7620</xdr:rowOff>
    </xdr:to>
    <xdr:sp macro="" textlink="">
      <xdr:nvSpPr>
        <xdr:cNvPr id="14" name="Runde Klammer links/rechts 13"/>
        <xdr:cNvSpPr/>
      </xdr:nvSpPr>
      <xdr:spPr>
        <a:xfrm>
          <a:off x="2362200" y="468630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45720</xdr:colOff>
      <xdr:row>24</xdr:row>
      <xdr:rowOff>0</xdr:rowOff>
    </xdr:from>
    <xdr:to>
      <xdr:col>11</xdr:col>
      <xdr:colOff>342900</xdr:colOff>
      <xdr:row>27</xdr:row>
      <xdr:rowOff>0</xdr:rowOff>
    </xdr:to>
    <xdr:sp macro="" textlink="">
      <xdr:nvSpPr>
        <xdr:cNvPr id="15" name="Runde Klammer links/rechts 14"/>
        <xdr:cNvSpPr/>
      </xdr:nvSpPr>
      <xdr:spPr>
        <a:xfrm>
          <a:off x="3726180" y="4998720"/>
          <a:ext cx="297180" cy="59436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7620</xdr:colOff>
      <xdr:row>24</xdr:row>
      <xdr:rowOff>7620</xdr:rowOff>
    </xdr:from>
    <xdr:to>
      <xdr:col>14</xdr:col>
      <xdr:colOff>0</xdr:colOff>
      <xdr:row>27</xdr:row>
      <xdr:rowOff>7620</xdr:rowOff>
    </xdr:to>
    <xdr:sp macro="" textlink="">
      <xdr:nvSpPr>
        <xdr:cNvPr id="16" name="Runde Klammer links/rechts 15"/>
        <xdr:cNvSpPr/>
      </xdr:nvSpPr>
      <xdr:spPr>
        <a:xfrm>
          <a:off x="2362200" y="5006340"/>
          <a:ext cx="297180" cy="59436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30480</xdr:colOff>
      <xdr:row>28</xdr:row>
      <xdr:rowOff>7620</xdr:rowOff>
    </xdr:from>
    <xdr:to>
      <xdr:col>2</xdr:col>
      <xdr:colOff>327660</xdr:colOff>
      <xdr:row>31</xdr:row>
      <xdr:rowOff>7620</xdr:rowOff>
    </xdr:to>
    <xdr:sp macro="" textlink="">
      <xdr:nvSpPr>
        <xdr:cNvPr id="17" name="Runde Klammer links/rechts 16"/>
        <xdr:cNvSpPr/>
      </xdr:nvSpPr>
      <xdr:spPr>
        <a:xfrm>
          <a:off x="952500" y="5006340"/>
          <a:ext cx="297180" cy="59436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7620</xdr:colOff>
      <xdr:row>28</xdr:row>
      <xdr:rowOff>7620</xdr:rowOff>
    </xdr:from>
    <xdr:to>
      <xdr:col>5</xdr:col>
      <xdr:colOff>0</xdr:colOff>
      <xdr:row>31</xdr:row>
      <xdr:rowOff>7620</xdr:rowOff>
    </xdr:to>
    <xdr:sp macro="" textlink="">
      <xdr:nvSpPr>
        <xdr:cNvPr id="18" name="Runde Klammer links/rechts 17"/>
        <xdr:cNvSpPr/>
      </xdr:nvSpPr>
      <xdr:spPr>
        <a:xfrm>
          <a:off x="4472940" y="5006340"/>
          <a:ext cx="320040" cy="59436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22860</xdr:colOff>
      <xdr:row>28</xdr:row>
      <xdr:rowOff>7620</xdr:rowOff>
    </xdr:from>
    <xdr:to>
      <xdr:col>6</xdr:col>
      <xdr:colOff>320040</xdr:colOff>
      <xdr:row>31</xdr:row>
      <xdr:rowOff>7620</xdr:rowOff>
    </xdr:to>
    <xdr:sp macro="" textlink="">
      <xdr:nvSpPr>
        <xdr:cNvPr id="19" name="Runde Klammer links/rechts 18"/>
        <xdr:cNvSpPr/>
      </xdr:nvSpPr>
      <xdr:spPr>
        <a:xfrm>
          <a:off x="1623060" y="5006340"/>
          <a:ext cx="297180" cy="59436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15240</xdr:colOff>
      <xdr:row>52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20" name="Runde Klammer links/rechts 19"/>
        <xdr:cNvSpPr/>
      </xdr:nvSpPr>
      <xdr:spPr>
        <a:xfrm>
          <a:off x="640080" y="838962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22860</xdr:colOff>
      <xdr:row>52</xdr:row>
      <xdr:rowOff>7620</xdr:rowOff>
    </xdr:from>
    <xdr:to>
      <xdr:col>4</xdr:col>
      <xdr:colOff>320040</xdr:colOff>
      <xdr:row>55</xdr:row>
      <xdr:rowOff>7620</xdr:rowOff>
    </xdr:to>
    <xdr:sp macro="" textlink="">
      <xdr:nvSpPr>
        <xdr:cNvPr id="21" name="Runde Klammer links/rechts 20"/>
        <xdr:cNvSpPr/>
      </xdr:nvSpPr>
      <xdr:spPr>
        <a:xfrm>
          <a:off x="1310640" y="5562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15240</xdr:colOff>
      <xdr:row>52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22" name="Runde Klammer links/rechts 21"/>
        <xdr:cNvSpPr/>
      </xdr:nvSpPr>
      <xdr:spPr>
        <a:xfrm>
          <a:off x="640080" y="838962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22860</xdr:colOff>
      <xdr:row>52</xdr:row>
      <xdr:rowOff>7620</xdr:rowOff>
    </xdr:from>
    <xdr:to>
      <xdr:col>8</xdr:col>
      <xdr:colOff>320040</xdr:colOff>
      <xdr:row>55</xdr:row>
      <xdr:rowOff>7620</xdr:rowOff>
    </xdr:to>
    <xdr:sp macro="" textlink="">
      <xdr:nvSpPr>
        <xdr:cNvPr id="23" name="Runde Klammer links/rechts 22"/>
        <xdr:cNvSpPr/>
      </xdr:nvSpPr>
      <xdr:spPr>
        <a:xfrm>
          <a:off x="1310640" y="839724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15240</xdr:colOff>
      <xdr:row>52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24" name="Runde Klammer links/rechts 23"/>
        <xdr:cNvSpPr/>
      </xdr:nvSpPr>
      <xdr:spPr>
        <a:xfrm>
          <a:off x="1981200" y="8389620"/>
          <a:ext cx="32004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15240</xdr:colOff>
      <xdr:row>5</xdr:row>
      <xdr:rowOff>0</xdr:rowOff>
    </xdr:from>
    <xdr:to>
      <xdr:col>7</xdr:col>
      <xdr:colOff>198120</xdr:colOff>
      <xdr:row>5</xdr:row>
      <xdr:rowOff>7620</xdr:rowOff>
    </xdr:to>
    <xdr:cxnSp macro="">
      <xdr:nvCxnSpPr>
        <xdr:cNvPr id="27" name="Gerade Verbindung mit Pfeil 26"/>
        <xdr:cNvCxnSpPr/>
      </xdr:nvCxnSpPr>
      <xdr:spPr>
        <a:xfrm flipV="1">
          <a:off x="2316480" y="731520"/>
          <a:ext cx="182880" cy="76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</xdr:colOff>
      <xdr:row>5</xdr:row>
      <xdr:rowOff>0</xdr:rowOff>
    </xdr:from>
    <xdr:to>
      <xdr:col>1</xdr:col>
      <xdr:colOff>213360</xdr:colOff>
      <xdr:row>5</xdr:row>
      <xdr:rowOff>7620</xdr:rowOff>
    </xdr:to>
    <xdr:cxnSp macro="">
      <xdr:nvCxnSpPr>
        <xdr:cNvPr id="29" name="Gerade Verbindung mit Pfeil 28"/>
        <xdr:cNvCxnSpPr/>
      </xdr:nvCxnSpPr>
      <xdr:spPr>
        <a:xfrm flipV="1">
          <a:off x="312420" y="731520"/>
          <a:ext cx="182880" cy="76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4</xdr:row>
      <xdr:rowOff>0</xdr:rowOff>
    </xdr:from>
    <xdr:to>
      <xdr:col>3</xdr:col>
      <xdr:colOff>0</xdr:colOff>
      <xdr:row>7</xdr:row>
      <xdr:rowOff>0</xdr:rowOff>
    </xdr:to>
    <xdr:sp macro="" textlink="">
      <xdr:nvSpPr>
        <xdr:cNvPr id="2" name="Runde Klammer links/rechts 1"/>
        <xdr:cNvSpPr/>
      </xdr:nvSpPr>
      <xdr:spPr>
        <a:xfrm>
          <a:off x="640080" y="54864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22860</xdr:colOff>
      <xdr:row>4</xdr:row>
      <xdr:rowOff>7620</xdr:rowOff>
    </xdr:from>
    <xdr:to>
      <xdr:col>4</xdr:col>
      <xdr:colOff>320040</xdr:colOff>
      <xdr:row>7</xdr:row>
      <xdr:rowOff>7620</xdr:rowOff>
    </xdr:to>
    <xdr:sp macro="" textlink="">
      <xdr:nvSpPr>
        <xdr:cNvPr id="3" name="Runde Klammer links/rechts 2"/>
        <xdr:cNvSpPr/>
      </xdr:nvSpPr>
      <xdr:spPr>
        <a:xfrm>
          <a:off x="1310640" y="5562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22860</xdr:colOff>
      <xdr:row>4</xdr:row>
      <xdr:rowOff>7620</xdr:rowOff>
    </xdr:from>
    <xdr:to>
      <xdr:col>9</xdr:col>
      <xdr:colOff>0</xdr:colOff>
      <xdr:row>7</xdr:row>
      <xdr:rowOff>7620</xdr:rowOff>
    </xdr:to>
    <xdr:sp macro="" textlink="">
      <xdr:nvSpPr>
        <xdr:cNvPr id="4" name="Runde Klammer links/rechts 3"/>
        <xdr:cNvSpPr/>
      </xdr:nvSpPr>
      <xdr:spPr>
        <a:xfrm>
          <a:off x="2628900" y="5562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38100</xdr:colOff>
      <xdr:row>4</xdr:row>
      <xdr:rowOff>7620</xdr:rowOff>
    </xdr:from>
    <xdr:to>
      <xdr:col>10</xdr:col>
      <xdr:colOff>335280</xdr:colOff>
      <xdr:row>7</xdr:row>
      <xdr:rowOff>7620</xdr:rowOff>
    </xdr:to>
    <xdr:sp macro="" textlink="">
      <xdr:nvSpPr>
        <xdr:cNvPr id="5" name="Runde Klammer links/rechts 4"/>
        <xdr:cNvSpPr/>
      </xdr:nvSpPr>
      <xdr:spPr>
        <a:xfrm>
          <a:off x="3314700" y="5562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0</xdr:colOff>
      <xdr:row>12</xdr:row>
      <xdr:rowOff>15240</xdr:rowOff>
    </xdr:from>
    <xdr:to>
      <xdr:col>2</xdr:col>
      <xdr:colOff>297180</xdr:colOff>
      <xdr:row>15</xdr:row>
      <xdr:rowOff>0</xdr:rowOff>
    </xdr:to>
    <xdr:sp macro="" textlink="">
      <xdr:nvSpPr>
        <xdr:cNvPr id="6" name="Runde Klammer links/rechts 5"/>
        <xdr:cNvSpPr/>
      </xdr:nvSpPr>
      <xdr:spPr>
        <a:xfrm>
          <a:off x="624840" y="175260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7620</xdr:colOff>
      <xdr:row>12</xdr:row>
      <xdr:rowOff>15240</xdr:rowOff>
    </xdr:from>
    <xdr:to>
      <xdr:col>4</xdr:col>
      <xdr:colOff>304800</xdr:colOff>
      <xdr:row>15</xdr:row>
      <xdr:rowOff>0</xdr:rowOff>
    </xdr:to>
    <xdr:sp macro="" textlink="">
      <xdr:nvSpPr>
        <xdr:cNvPr id="7" name="Runde Klammer links/rechts 6"/>
        <xdr:cNvSpPr/>
      </xdr:nvSpPr>
      <xdr:spPr>
        <a:xfrm>
          <a:off x="1295400" y="175260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15240</xdr:colOff>
      <xdr:row>18</xdr:row>
      <xdr:rowOff>15240</xdr:rowOff>
    </xdr:from>
    <xdr:to>
      <xdr:col>1</xdr:col>
      <xdr:colOff>312420</xdr:colOff>
      <xdr:row>21</xdr:row>
      <xdr:rowOff>0</xdr:rowOff>
    </xdr:to>
    <xdr:sp macro="" textlink="">
      <xdr:nvSpPr>
        <xdr:cNvPr id="8" name="Runde Klammer links/rechts 7"/>
        <xdr:cNvSpPr/>
      </xdr:nvSpPr>
      <xdr:spPr>
        <a:xfrm>
          <a:off x="297180" y="268224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15240</xdr:colOff>
      <xdr:row>18</xdr:row>
      <xdr:rowOff>22860</xdr:rowOff>
    </xdr:from>
    <xdr:to>
      <xdr:col>3</xdr:col>
      <xdr:colOff>312420</xdr:colOff>
      <xdr:row>21</xdr:row>
      <xdr:rowOff>7620</xdr:rowOff>
    </xdr:to>
    <xdr:sp macro="" textlink="">
      <xdr:nvSpPr>
        <xdr:cNvPr id="9" name="Runde Klammer links/rechts 8"/>
        <xdr:cNvSpPr/>
      </xdr:nvSpPr>
      <xdr:spPr>
        <a:xfrm>
          <a:off x="952500" y="26898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30480</xdr:colOff>
      <xdr:row>18</xdr:row>
      <xdr:rowOff>15240</xdr:rowOff>
    </xdr:from>
    <xdr:to>
      <xdr:col>5</xdr:col>
      <xdr:colOff>327660</xdr:colOff>
      <xdr:row>21</xdr:row>
      <xdr:rowOff>0</xdr:rowOff>
    </xdr:to>
    <xdr:sp macro="" textlink="">
      <xdr:nvSpPr>
        <xdr:cNvPr id="10" name="Runde Klammer links/rechts 9"/>
        <xdr:cNvSpPr/>
      </xdr:nvSpPr>
      <xdr:spPr>
        <a:xfrm>
          <a:off x="1645920" y="268224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15240</xdr:colOff>
      <xdr:row>24</xdr:row>
      <xdr:rowOff>0</xdr:rowOff>
    </xdr:from>
    <xdr:to>
      <xdr:col>1</xdr:col>
      <xdr:colOff>312420</xdr:colOff>
      <xdr:row>27</xdr:row>
      <xdr:rowOff>0</xdr:rowOff>
    </xdr:to>
    <xdr:sp macro="" textlink="">
      <xdr:nvSpPr>
        <xdr:cNvPr id="11" name="Runde Klammer links/rechts 10"/>
        <xdr:cNvSpPr/>
      </xdr:nvSpPr>
      <xdr:spPr>
        <a:xfrm>
          <a:off x="297180" y="359664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3</xdr:col>
      <xdr:colOff>30480</xdr:colOff>
      <xdr:row>24</xdr:row>
      <xdr:rowOff>7620</xdr:rowOff>
    </xdr:from>
    <xdr:to>
      <xdr:col>3</xdr:col>
      <xdr:colOff>327660</xdr:colOff>
      <xdr:row>27</xdr:row>
      <xdr:rowOff>7620</xdr:rowOff>
    </xdr:to>
    <xdr:sp macro="" textlink="">
      <xdr:nvSpPr>
        <xdr:cNvPr id="12" name="Runde Klammer links/rechts 11"/>
        <xdr:cNvSpPr/>
      </xdr:nvSpPr>
      <xdr:spPr>
        <a:xfrm>
          <a:off x="967740" y="36042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5</xdr:col>
      <xdr:colOff>22860</xdr:colOff>
      <xdr:row>24</xdr:row>
      <xdr:rowOff>7620</xdr:rowOff>
    </xdr:from>
    <xdr:to>
      <xdr:col>5</xdr:col>
      <xdr:colOff>320040</xdr:colOff>
      <xdr:row>27</xdr:row>
      <xdr:rowOff>7620</xdr:rowOff>
    </xdr:to>
    <xdr:sp macro="" textlink="">
      <xdr:nvSpPr>
        <xdr:cNvPr id="13" name="Runde Klammer links/rechts 12"/>
        <xdr:cNvSpPr/>
      </xdr:nvSpPr>
      <xdr:spPr>
        <a:xfrm>
          <a:off x="1638300" y="36042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7620</xdr:colOff>
      <xdr:row>24</xdr:row>
      <xdr:rowOff>7620</xdr:rowOff>
    </xdr:from>
    <xdr:to>
      <xdr:col>8</xdr:col>
      <xdr:colOff>0</xdr:colOff>
      <xdr:row>27</xdr:row>
      <xdr:rowOff>7620</xdr:rowOff>
    </xdr:to>
    <xdr:sp macro="" textlink="">
      <xdr:nvSpPr>
        <xdr:cNvPr id="14" name="Runde Klammer links/rechts 13"/>
        <xdr:cNvSpPr/>
      </xdr:nvSpPr>
      <xdr:spPr>
        <a:xfrm>
          <a:off x="2308860" y="36042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45720</xdr:colOff>
      <xdr:row>24</xdr:row>
      <xdr:rowOff>0</xdr:rowOff>
    </xdr:from>
    <xdr:to>
      <xdr:col>11</xdr:col>
      <xdr:colOff>342900</xdr:colOff>
      <xdr:row>27</xdr:row>
      <xdr:rowOff>0</xdr:rowOff>
    </xdr:to>
    <xdr:sp macro="" textlink="">
      <xdr:nvSpPr>
        <xdr:cNvPr id="15" name="Runde Klammer links/rechts 14"/>
        <xdr:cNvSpPr/>
      </xdr:nvSpPr>
      <xdr:spPr>
        <a:xfrm>
          <a:off x="3672840" y="359664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7620</xdr:colOff>
      <xdr:row>24</xdr:row>
      <xdr:rowOff>7620</xdr:rowOff>
    </xdr:from>
    <xdr:to>
      <xdr:col>14</xdr:col>
      <xdr:colOff>0</xdr:colOff>
      <xdr:row>27</xdr:row>
      <xdr:rowOff>7620</xdr:rowOff>
    </xdr:to>
    <xdr:sp macro="" textlink="">
      <xdr:nvSpPr>
        <xdr:cNvPr id="16" name="Runde Klammer links/rechts 15"/>
        <xdr:cNvSpPr/>
      </xdr:nvSpPr>
      <xdr:spPr>
        <a:xfrm>
          <a:off x="4419600" y="3604260"/>
          <a:ext cx="32004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30480</xdr:colOff>
      <xdr:row>28</xdr:row>
      <xdr:rowOff>7620</xdr:rowOff>
    </xdr:from>
    <xdr:to>
      <xdr:col>2</xdr:col>
      <xdr:colOff>327660</xdr:colOff>
      <xdr:row>31</xdr:row>
      <xdr:rowOff>7620</xdr:rowOff>
    </xdr:to>
    <xdr:sp macro="" textlink="">
      <xdr:nvSpPr>
        <xdr:cNvPr id="17" name="Runde Klammer links/rechts 16"/>
        <xdr:cNvSpPr/>
      </xdr:nvSpPr>
      <xdr:spPr>
        <a:xfrm>
          <a:off x="655320" y="4244340"/>
          <a:ext cx="28194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7620</xdr:colOff>
      <xdr:row>28</xdr:row>
      <xdr:rowOff>7620</xdr:rowOff>
    </xdr:from>
    <xdr:to>
      <xdr:col>5</xdr:col>
      <xdr:colOff>0</xdr:colOff>
      <xdr:row>31</xdr:row>
      <xdr:rowOff>7620</xdr:rowOff>
    </xdr:to>
    <xdr:sp macro="" textlink="">
      <xdr:nvSpPr>
        <xdr:cNvPr id="18" name="Runde Klammer links/rechts 17"/>
        <xdr:cNvSpPr/>
      </xdr:nvSpPr>
      <xdr:spPr>
        <a:xfrm>
          <a:off x="1295400" y="4244340"/>
          <a:ext cx="32004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22860</xdr:colOff>
      <xdr:row>28</xdr:row>
      <xdr:rowOff>7620</xdr:rowOff>
    </xdr:from>
    <xdr:to>
      <xdr:col>6</xdr:col>
      <xdr:colOff>320040</xdr:colOff>
      <xdr:row>31</xdr:row>
      <xdr:rowOff>7620</xdr:rowOff>
    </xdr:to>
    <xdr:sp macro="" textlink="">
      <xdr:nvSpPr>
        <xdr:cNvPr id="19" name="Runde Klammer links/rechts 18"/>
        <xdr:cNvSpPr/>
      </xdr:nvSpPr>
      <xdr:spPr>
        <a:xfrm>
          <a:off x="1988820" y="424434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15240</xdr:colOff>
      <xdr:row>52</xdr:row>
      <xdr:rowOff>0</xdr:rowOff>
    </xdr:from>
    <xdr:to>
      <xdr:col>3</xdr:col>
      <xdr:colOff>0</xdr:colOff>
      <xdr:row>55</xdr:row>
      <xdr:rowOff>0</xdr:rowOff>
    </xdr:to>
    <xdr:sp macro="" textlink="">
      <xdr:nvSpPr>
        <xdr:cNvPr id="20" name="Runde Klammer links/rechts 19"/>
        <xdr:cNvSpPr/>
      </xdr:nvSpPr>
      <xdr:spPr>
        <a:xfrm>
          <a:off x="640080" y="820674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22860</xdr:colOff>
      <xdr:row>52</xdr:row>
      <xdr:rowOff>7620</xdr:rowOff>
    </xdr:from>
    <xdr:to>
      <xdr:col>4</xdr:col>
      <xdr:colOff>320040</xdr:colOff>
      <xdr:row>55</xdr:row>
      <xdr:rowOff>7620</xdr:rowOff>
    </xdr:to>
    <xdr:sp macro="" textlink="">
      <xdr:nvSpPr>
        <xdr:cNvPr id="21" name="Runde Klammer links/rechts 20"/>
        <xdr:cNvSpPr/>
      </xdr:nvSpPr>
      <xdr:spPr>
        <a:xfrm>
          <a:off x="1310640" y="82143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6</xdr:col>
      <xdr:colOff>15240</xdr:colOff>
      <xdr:row>52</xdr:row>
      <xdr:rowOff>0</xdr:rowOff>
    </xdr:from>
    <xdr:to>
      <xdr:col>7</xdr:col>
      <xdr:colOff>0</xdr:colOff>
      <xdr:row>55</xdr:row>
      <xdr:rowOff>0</xdr:rowOff>
    </xdr:to>
    <xdr:sp macro="" textlink="">
      <xdr:nvSpPr>
        <xdr:cNvPr id="22" name="Runde Klammer links/rechts 21"/>
        <xdr:cNvSpPr/>
      </xdr:nvSpPr>
      <xdr:spPr>
        <a:xfrm>
          <a:off x="1981200" y="8206740"/>
          <a:ext cx="32004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22860</xdr:colOff>
      <xdr:row>52</xdr:row>
      <xdr:rowOff>7620</xdr:rowOff>
    </xdr:from>
    <xdr:to>
      <xdr:col>8</xdr:col>
      <xdr:colOff>320040</xdr:colOff>
      <xdr:row>55</xdr:row>
      <xdr:rowOff>7620</xdr:rowOff>
    </xdr:to>
    <xdr:sp macro="" textlink="">
      <xdr:nvSpPr>
        <xdr:cNvPr id="23" name="Runde Klammer links/rechts 22"/>
        <xdr:cNvSpPr/>
      </xdr:nvSpPr>
      <xdr:spPr>
        <a:xfrm>
          <a:off x="2628900" y="8214360"/>
          <a:ext cx="2971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15240</xdr:colOff>
      <xdr:row>52</xdr:row>
      <xdr:rowOff>0</xdr:rowOff>
    </xdr:from>
    <xdr:to>
      <xdr:col>11</xdr:col>
      <xdr:colOff>0</xdr:colOff>
      <xdr:row>55</xdr:row>
      <xdr:rowOff>0</xdr:rowOff>
    </xdr:to>
    <xdr:sp macro="" textlink="">
      <xdr:nvSpPr>
        <xdr:cNvPr id="24" name="Runde Klammer links/rechts 23"/>
        <xdr:cNvSpPr/>
      </xdr:nvSpPr>
      <xdr:spPr>
        <a:xfrm>
          <a:off x="3291840" y="8206740"/>
          <a:ext cx="335280" cy="548640"/>
        </a:xfrm>
        <a:prstGeom prst="bracketPair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tabSelected="1" workbookViewId="0">
      <selection activeCell="M13" sqref="M13"/>
    </sheetView>
  </sheetViews>
  <sheetFormatPr baseColWidth="10" defaultRowHeight="14.4" x14ac:dyDescent="0.3"/>
  <cols>
    <col min="1" max="1" width="4.109375" style="5" customWidth="1"/>
    <col min="2" max="2" width="5" style="6" customWidth="1"/>
    <col min="3" max="3" width="4.5546875" style="6" customWidth="1"/>
    <col min="4" max="4" width="5.109375" style="5" customWidth="1"/>
    <col min="5" max="5" width="4.77734375" style="6" customWidth="1"/>
    <col min="6" max="6" width="5.109375" style="5" customWidth="1"/>
    <col min="7" max="7" width="4.88671875" style="5" customWidth="1"/>
    <col min="8" max="8" width="4.44140625" style="6" customWidth="1"/>
    <col min="9" max="9" width="4.6640625" style="6" customWidth="1"/>
    <col min="10" max="10" width="5.109375" style="5" customWidth="1"/>
    <col min="11" max="11" width="5.109375" style="6" customWidth="1"/>
    <col min="12" max="12" width="5.33203125" style="5" customWidth="1"/>
    <col min="13" max="13" width="6.109375" style="5" customWidth="1"/>
    <col min="14" max="15" width="4.77734375" style="5" customWidth="1"/>
    <col min="16" max="16" width="11.5546875" style="5"/>
    <col min="17" max="17" width="11.6640625" style="29" bestFit="1" customWidth="1"/>
    <col min="18" max="18" width="11.6640625" style="74" bestFit="1" customWidth="1"/>
    <col min="19" max="19" width="11.6640625" style="29" bestFit="1" customWidth="1"/>
    <col min="20" max="21" width="7.5546875" style="29" bestFit="1" customWidth="1"/>
    <col min="22" max="23" width="11.6640625" style="29" bestFit="1" customWidth="1"/>
    <col min="24" max="26" width="11.5546875" style="29"/>
    <col min="27" max="16384" width="11.5546875" style="5"/>
  </cols>
  <sheetData>
    <row r="1" spans="1:24" x14ac:dyDescent="0.3">
      <c r="A1" s="57" t="s">
        <v>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24" ht="7.2" customHeight="1" x14ac:dyDescent="0.3"/>
    <row r="3" spans="1:24" x14ac:dyDescent="0.3">
      <c r="A3" s="1" t="s">
        <v>7</v>
      </c>
    </row>
    <row r="4" spans="1:24" ht="7.2" customHeight="1" x14ac:dyDescent="0.3"/>
    <row r="5" spans="1:24" x14ac:dyDescent="0.3">
      <c r="C5" s="30">
        <v>-2</v>
      </c>
      <c r="E5" s="31">
        <v>1</v>
      </c>
      <c r="I5" s="32">
        <v>0</v>
      </c>
      <c r="K5" s="33">
        <v>-1</v>
      </c>
    </row>
    <row r="6" spans="1:24" x14ac:dyDescent="0.3">
      <c r="A6" s="5" t="s">
        <v>0</v>
      </c>
      <c r="B6" s="6" t="s">
        <v>1</v>
      </c>
      <c r="C6" s="30">
        <v>3</v>
      </c>
      <c r="D6" s="11" t="s">
        <v>8</v>
      </c>
      <c r="E6" s="31">
        <v>-1</v>
      </c>
      <c r="G6" s="5" t="s">
        <v>2</v>
      </c>
      <c r="H6" s="6" t="s">
        <v>1</v>
      </c>
      <c r="I6" s="32">
        <v>1</v>
      </c>
      <c r="J6" s="11" t="s">
        <v>10</v>
      </c>
      <c r="K6" s="33">
        <v>2</v>
      </c>
    </row>
    <row r="7" spans="1:24" x14ac:dyDescent="0.3">
      <c r="C7" s="30">
        <v>5</v>
      </c>
      <c r="E7" s="31">
        <v>2</v>
      </c>
      <c r="I7" s="32">
        <v>9</v>
      </c>
      <c r="K7" s="33">
        <v>-4</v>
      </c>
    </row>
    <row r="8" spans="1:24" ht="7.2" customHeight="1" thickBot="1" x14ac:dyDescent="0.35">
      <c r="A8" s="22"/>
      <c r="B8" s="23"/>
      <c r="C8" s="23"/>
      <c r="D8" s="22"/>
      <c r="E8" s="23"/>
      <c r="F8" s="22"/>
      <c r="G8" s="22"/>
      <c r="H8" s="23"/>
      <c r="I8" s="23"/>
      <c r="J8" s="22"/>
      <c r="K8" s="23"/>
      <c r="L8" s="22"/>
      <c r="M8" s="22"/>
      <c r="N8" s="22"/>
      <c r="O8" s="22"/>
      <c r="P8" s="22"/>
    </row>
    <row r="9" spans="1:24" ht="7.2" customHeight="1" x14ac:dyDescent="0.3"/>
    <row r="10" spans="1:24" x14ac:dyDescent="0.3">
      <c r="A10" s="1" t="s">
        <v>20</v>
      </c>
    </row>
    <row r="11" spans="1:24" x14ac:dyDescent="0.3">
      <c r="A11" s="1"/>
      <c r="B11" s="1" t="s">
        <v>5</v>
      </c>
      <c r="U11" s="29" t="s">
        <v>21</v>
      </c>
      <c r="V11" s="29" t="s">
        <v>22</v>
      </c>
      <c r="W11" s="29" t="s">
        <v>23</v>
      </c>
      <c r="X11" s="29" t="s">
        <v>24</v>
      </c>
    </row>
    <row r="12" spans="1:24" ht="7.2" customHeight="1" x14ac:dyDescent="0.3"/>
    <row r="13" spans="1:24" ht="15" thickBot="1" x14ac:dyDescent="0.35">
      <c r="C13" s="8">
        <f>E5</f>
        <v>1</v>
      </c>
      <c r="E13" s="10">
        <f>K5</f>
        <v>-1</v>
      </c>
      <c r="G13" s="3" t="s">
        <v>4</v>
      </c>
      <c r="H13" s="12" t="str">
        <f>C13&amp;" = "&amp;E13&amp;"a"</f>
        <v>1 = -1a</v>
      </c>
      <c r="J13" s="3" t="s">
        <v>4</v>
      </c>
      <c r="K13" s="5" t="str">
        <f>IF(E13&lt;&gt;0,"a = "&amp;ROUND(C13/E13,2),IF(C13=0,"a beliebig","keine Lösung"))</f>
        <v>a = -1</v>
      </c>
      <c r="S13" s="29">
        <v>1</v>
      </c>
      <c r="T13" s="29">
        <f>IF(E13&lt;&gt;0,C13/E13,IF(C13=0,"b","kl"))</f>
        <v>-1</v>
      </c>
    </row>
    <row r="14" spans="1:24" ht="15" thickBot="1" x14ac:dyDescent="0.35">
      <c r="C14" s="8">
        <f t="shared" ref="C14:C15" si="0">E6</f>
        <v>-1</v>
      </c>
      <c r="D14" s="11" t="s">
        <v>9</v>
      </c>
      <c r="E14" s="10">
        <f t="shared" ref="E14:E15" si="1">K6</f>
        <v>2</v>
      </c>
      <c r="G14" s="3" t="s">
        <v>4</v>
      </c>
      <c r="H14" s="12" t="str">
        <f>C14&amp;" = "&amp;E14&amp;"a"</f>
        <v>-1 = 2a</v>
      </c>
      <c r="J14" s="3" t="s">
        <v>4</v>
      </c>
      <c r="K14" s="5" t="str">
        <f>IF(E14&lt;&gt;0,"a = "&amp;ROUND(C14/E14,2),IF(C14=0,"a beliebig","keine Lösung"))</f>
        <v>a = -0,5</v>
      </c>
      <c r="P14" s="2" t="str">
        <f>IF(W15&gt;0,"Nein",IF(U15=1,"Ja",IF(X15=1,"Ja","Nein")))</f>
        <v>Nein</v>
      </c>
      <c r="Q14" s="29">
        <f>IF(P14="Nein",0,2)</f>
        <v>0</v>
      </c>
      <c r="S14" s="29">
        <v>1</v>
      </c>
      <c r="T14" s="29">
        <f>IF(E14&lt;&gt;0,C14/E14,IF(C14=0,"b","kl"))</f>
        <v>-0.5</v>
      </c>
      <c r="U14" s="29">
        <f>IF(T14=T13,1,2)</f>
        <v>2</v>
      </c>
    </row>
    <row r="15" spans="1:24" x14ac:dyDescent="0.3">
      <c r="C15" s="8">
        <f t="shared" si="0"/>
        <v>2</v>
      </c>
      <c r="E15" s="10">
        <f t="shared" si="1"/>
        <v>-4</v>
      </c>
      <c r="G15" s="3" t="s">
        <v>4</v>
      </c>
      <c r="H15" s="12" t="str">
        <f>C15&amp;" = "&amp;E15&amp;"a"</f>
        <v>2 = -4a</v>
      </c>
      <c r="J15" s="3" t="s">
        <v>4</v>
      </c>
      <c r="K15" s="5" t="str">
        <f>IF(E15&lt;&gt;0,"a = "&amp;ROUND(C15/E15,2),IF(C15=0,"a beliebig","keine Lösung"))</f>
        <v>a = -0,5</v>
      </c>
      <c r="S15" s="29">
        <v>1</v>
      </c>
      <c r="T15" s="29">
        <f>IF(E15&lt;&gt;0,C15/E15,IF(C15=0,"b","kl"))</f>
        <v>-0.5</v>
      </c>
      <c r="U15" s="29">
        <f>IF(T15=T14,U14,U14+1)</f>
        <v>2</v>
      </c>
      <c r="V15" s="29">
        <f>SUMIF($T$13:$T$15,"b",$S$13:$S$15)</f>
        <v>0</v>
      </c>
      <c r="W15" s="29">
        <f>SUMIF($T$13:$T$15,"kl",$S$13:$S$15)</f>
        <v>0</v>
      </c>
      <c r="X15" s="29">
        <f>U15-V15</f>
        <v>2</v>
      </c>
    </row>
    <row r="16" spans="1:24" ht="7.2" customHeight="1" x14ac:dyDescent="0.3"/>
    <row r="17" spans="1:24" x14ac:dyDescent="0.3">
      <c r="A17" s="4" t="str">
        <f>IF(Q14=2,"Frage 2. Liegt ein Punkt von g auch auf h? (Punktprobe)","")</f>
        <v/>
      </c>
    </row>
    <row r="18" spans="1:24" ht="7.2" customHeight="1" x14ac:dyDescent="0.3">
      <c r="U18" s="29" t="s">
        <v>21</v>
      </c>
      <c r="V18" s="29" t="s">
        <v>22</v>
      </c>
      <c r="W18" s="29" t="s">
        <v>23</v>
      </c>
      <c r="X18" s="29" t="s">
        <v>24</v>
      </c>
    </row>
    <row r="19" spans="1:24" ht="15" thickBot="1" x14ac:dyDescent="0.35">
      <c r="B19" s="7" t="str">
        <f>IF($Q$14=2,C5,"")</f>
        <v/>
      </c>
      <c r="C19" s="5"/>
      <c r="D19" s="9" t="str">
        <f>IF($Q$14=2,I5,"")</f>
        <v/>
      </c>
      <c r="E19" s="5"/>
      <c r="F19" s="10" t="str">
        <f>IF($Q$14=2,K5,"")</f>
        <v/>
      </c>
      <c r="H19" s="3" t="str">
        <f>IF($Q$14=2,"-&gt;","")</f>
        <v/>
      </c>
      <c r="I19" s="12" t="str">
        <f>IF($Q$14=2,B19&amp;" = "&amp;D19&amp;" + "&amp;IF(F19&lt;0,"("&amp;F19&amp;") ",F19)&amp;"· s","")</f>
        <v/>
      </c>
      <c r="L19" s="3" t="str">
        <f>IF($Q$14=2,"-&gt;","")</f>
        <v/>
      </c>
      <c r="M19" s="5" t="str">
        <f>IF(F19&lt;&gt;0,IF($Q$14=2,"s = "&amp;ROUND((B19-D19)/F19,2),""),IF((B19-D19)=0,"s beliebig","keine Lösung"))</f>
        <v/>
      </c>
      <c r="S19" s="29">
        <v>1</v>
      </c>
      <c r="T19" s="29" t="e">
        <f>IF(F19&lt;&gt;0,(B19-D19)/F19,IF((B19-D19)=0,"b","kl"))</f>
        <v>#VALUE!</v>
      </c>
    </row>
    <row r="20" spans="1:24" ht="15" thickBot="1" x14ac:dyDescent="0.35">
      <c r="B20" s="7" t="str">
        <f>IF($Q$14=2,C6,"")</f>
        <v/>
      </c>
      <c r="C20" s="6" t="str">
        <f>IF(Q14=2,"=","")</f>
        <v/>
      </c>
      <c r="D20" s="9" t="str">
        <f>IF($Q$14=2,I6,"")</f>
        <v/>
      </c>
      <c r="E20" s="11" t="str">
        <f>IF(Q14=2,"+ s ·","")</f>
        <v/>
      </c>
      <c r="F20" s="10" t="str">
        <f>IF($Q$14=2,K6,"")</f>
        <v/>
      </c>
      <c r="H20" s="3" t="str">
        <f>IF($Q$14=2,"-&gt;","")</f>
        <v/>
      </c>
      <c r="I20" s="12" t="str">
        <f>IF($Q$14=2,B20&amp;" = "&amp;D20&amp;" + "&amp;IF(F20&lt;0,"("&amp;F20&amp;") ",F20)&amp;"· s","")</f>
        <v/>
      </c>
      <c r="L20" s="3" t="str">
        <f>IF($Q$14=2,"-&gt;","")</f>
        <v/>
      </c>
      <c r="M20" s="5" t="str">
        <f>IF(F20&lt;&gt;0,IF($Q$14=2,"s = "&amp;ROUND((B20-D20)/F20,2),""),IF((B20-D20)=0,"s beliebig","keine Lösung"))</f>
        <v/>
      </c>
      <c r="P20" s="2" t="str">
        <f>IF(Q14=2,IF(W21&gt;0,"Nein",IF(U21=1,"Ja",IF(X21=1,"Ja","Nein"))),"")</f>
        <v/>
      </c>
      <c r="Q20" s="29">
        <f>IF(P20="Ja",1,0)</f>
        <v>0</v>
      </c>
      <c r="S20" s="29">
        <v>1</v>
      </c>
      <c r="T20" s="29" t="e">
        <f>IF(F20&lt;&gt;0,(B20-D20)/F20,IF((B20-D20)=0,"b","kl"))</f>
        <v>#VALUE!</v>
      </c>
      <c r="U20" s="29" t="e">
        <f>IF(T20=T19,1,2)</f>
        <v>#VALUE!</v>
      </c>
    </row>
    <row r="21" spans="1:24" x14ac:dyDescent="0.3">
      <c r="B21" s="7" t="str">
        <f>IF($Q$14=2,C7,"")</f>
        <v/>
      </c>
      <c r="C21" s="5"/>
      <c r="D21" s="9" t="str">
        <f>IF($Q$14=2,I7,"")</f>
        <v/>
      </c>
      <c r="E21" s="5"/>
      <c r="F21" s="10" t="str">
        <f>IF($Q$14=2,K7,"")</f>
        <v/>
      </c>
      <c r="H21" s="3" t="str">
        <f>IF($Q$14=2,"-&gt;","")</f>
        <v/>
      </c>
      <c r="I21" s="12" t="str">
        <f>IF($Q$14=2,B21&amp;" = "&amp;D21&amp;" + "&amp;IF(F21&lt;0,"("&amp;F21&amp;") ",F21)&amp;"· s","")</f>
        <v/>
      </c>
      <c r="L21" s="3" t="str">
        <f>IF($Q$14=2,"-&gt;","")</f>
        <v/>
      </c>
      <c r="M21" s="5" t="str">
        <f>IF(F21&lt;&gt;0,IF($Q$14=2,"s = "&amp;ROUND((B21-D21)/F21,2),""),IF((B21-D21)=0,"s beliebig","keine Lösung"))</f>
        <v/>
      </c>
      <c r="S21" s="29">
        <v>1</v>
      </c>
      <c r="T21" s="29" t="e">
        <f>IF(F21&lt;&gt;0,(B21-D21)/F21,IF((B21-D21)=0,"b","kl"))</f>
        <v>#VALUE!</v>
      </c>
      <c r="U21" s="29" t="e">
        <f>IF(T21=T20,U20,U20+1)</f>
        <v>#VALUE!</v>
      </c>
      <c r="V21" s="29">
        <f>SUMIF(T19:T21,"b",S19:S21)</f>
        <v>0</v>
      </c>
      <c r="W21" s="29">
        <f>SUMIF(T19:T21,"kl",S19:S21)</f>
        <v>0</v>
      </c>
      <c r="X21" s="29" t="e">
        <f>U21-V21</f>
        <v>#VALUE!</v>
      </c>
    </row>
    <row r="22" spans="1:24" ht="11.4" customHeight="1" x14ac:dyDescent="0.3"/>
    <row r="23" spans="1:24" x14ac:dyDescent="0.3">
      <c r="A23" s="4" t="str">
        <f>IF(Q14=0,"Frage 2. Hat das Gleichungssystem g = h eine Lösung?","")</f>
        <v>Frage 2. Hat das Gleichungssystem g = h eine Lösung?</v>
      </c>
    </row>
    <row r="24" spans="1:24" ht="7.2" customHeight="1" x14ac:dyDescent="0.3">
      <c r="N24" s="5" t="s">
        <v>11</v>
      </c>
    </row>
    <row r="25" spans="1:24" x14ac:dyDescent="0.3">
      <c r="B25" s="7">
        <f>IF($Q$14=0,C5,"")</f>
        <v>-2</v>
      </c>
      <c r="C25" s="5"/>
      <c r="D25" s="8">
        <f>IF($Q$14=0,E5,"")</f>
        <v>1</v>
      </c>
      <c r="F25" s="9">
        <f>IF($Q$14=0,I5,"")</f>
        <v>0</v>
      </c>
      <c r="H25" s="10">
        <f>IF($Q$14=0,K5,"")</f>
        <v>-1</v>
      </c>
      <c r="J25" s="13"/>
      <c r="L25" s="7">
        <f>IF($Q$14=0,B25,"")</f>
        <v>-2</v>
      </c>
      <c r="N25" s="10">
        <f>IF($Q$14=0,-H25,"")</f>
        <v>1</v>
      </c>
    </row>
    <row r="26" spans="1:24" x14ac:dyDescent="0.3">
      <c r="B26" s="7">
        <f>IF($Q$14=0,C6,"")</f>
        <v>3</v>
      </c>
      <c r="C26" s="11" t="str">
        <f>IF(Q14=0,"+ r ·","")</f>
        <v>+ r ·</v>
      </c>
      <c r="D26" s="8">
        <f>IF($Q$14=0,E6,"")</f>
        <v>-1</v>
      </c>
      <c r="E26" s="6" t="str">
        <f>IF(Q14=0,"=","")</f>
        <v>=</v>
      </c>
      <c r="F26" s="9">
        <f>IF($Q$14=0,I6,"")</f>
        <v>1</v>
      </c>
      <c r="G26" s="11" t="str">
        <f>IF(Q14=0,"+ s ·","")</f>
        <v>+ s ·</v>
      </c>
      <c r="H26" s="10">
        <f>IF($Q$14=0,K6,"")</f>
        <v>2</v>
      </c>
      <c r="J26" s="13"/>
      <c r="K26" s="6" t="str">
        <f>IF(Q14=0,"-","")</f>
        <v>-</v>
      </c>
      <c r="L26" s="7">
        <f>IF($Q$14=0,B26,"")</f>
        <v>3</v>
      </c>
      <c r="M26" s="14" t="str">
        <f>IF(Q14=0,", + s ·","")</f>
        <v>, + s ·</v>
      </c>
      <c r="N26" s="10">
        <f>IF($Q$14=0,-H26,"")</f>
        <v>-2</v>
      </c>
    </row>
    <row r="27" spans="1:24" x14ac:dyDescent="0.3">
      <c r="B27" s="7">
        <f>IF($Q$14=0,C7,"")</f>
        <v>5</v>
      </c>
      <c r="C27" s="5"/>
      <c r="D27" s="8">
        <f>IF($Q$14=0,E7,"")</f>
        <v>2</v>
      </c>
      <c r="F27" s="9">
        <f>IF($Q$14=0,I7,"")</f>
        <v>9</v>
      </c>
      <c r="H27" s="10">
        <f>IF($Q$14=0,K7,"")</f>
        <v>-4</v>
      </c>
      <c r="J27" s="13"/>
      <c r="L27" s="7">
        <f>IF($Q$14=0,B27,"")</f>
        <v>5</v>
      </c>
      <c r="N27" s="10">
        <f>IF($Q$14=0,-H27,"")</f>
        <v>4</v>
      </c>
    </row>
    <row r="28" spans="1:24" ht="7.2" customHeight="1" x14ac:dyDescent="0.3"/>
    <row r="29" spans="1:24" x14ac:dyDescent="0.3">
      <c r="C29" s="8">
        <f>IF($Q$14=0,D25,"")</f>
        <v>1</v>
      </c>
      <c r="E29" s="10">
        <f>IF($Q$14=0,N25,"")</f>
        <v>1</v>
      </c>
      <c r="G29" s="15">
        <f>IF($Q$14=0,F25-B25,"")</f>
        <v>2</v>
      </c>
      <c r="L29" s="5" t="str">
        <f>IF(Q14=0,"* Addition des Gegenvektors","")</f>
        <v>* Addition des Gegenvektors</v>
      </c>
    </row>
    <row r="30" spans="1:24" x14ac:dyDescent="0.3">
      <c r="B30" s="11" t="str">
        <f>IF(Q14=0,"r ·","")</f>
        <v>r ·</v>
      </c>
      <c r="C30" s="8">
        <f>IF($Q$14=0,D26,"")</f>
        <v>-1</v>
      </c>
      <c r="D30" s="11" t="str">
        <f>IF(Q14=0,"+ s ·","")</f>
        <v>+ s ·</v>
      </c>
      <c r="E30" s="10">
        <f>IF($Q$14=0,N26,"")</f>
        <v>-2</v>
      </c>
      <c r="F30" s="6" t="str">
        <f>IF(Q14=0,"=","")</f>
        <v>=</v>
      </c>
      <c r="G30" s="15">
        <f>IF($Q$14=0,F26-B26,"")</f>
        <v>-2</v>
      </c>
      <c r="L30" s="5" t="str">
        <f>IF(Q14=0,"statt Subtraktion des Vektors","")</f>
        <v>statt Subtraktion des Vektors</v>
      </c>
    </row>
    <row r="31" spans="1:24" x14ac:dyDescent="0.3">
      <c r="C31" s="8">
        <f>IF($Q$14=0,D27,"")</f>
        <v>2</v>
      </c>
      <c r="E31" s="10">
        <f>IF($Q$14=0,N27,"")</f>
        <v>4</v>
      </c>
      <c r="G31" s="15">
        <f>IF($Q$14=0,F27-B27,"")</f>
        <v>4</v>
      </c>
    </row>
    <row r="32" spans="1:24" ht="7.2" customHeight="1" x14ac:dyDescent="0.3"/>
    <row r="33" spans="1:22" x14ac:dyDescent="0.3">
      <c r="A33" s="5" t="str">
        <f>IF(Q14=0,"Lineares Gleichungssystem in Tabellenform","")</f>
        <v>Lineares Gleichungssystem in Tabellenform</v>
      </c>
      <c r="L33" s="5" t="str">
        <f>IF(Q14=0,"Nebenrechnung","")</f>
        <v>Nebenrechnung</v>
      </c>
    </row>
    <row r="34" spans="1:22" x14ac:dyDescent="0.3">
      <c r="B34" s="16"/>
      <c r="C34" s="64" t="str">
        <f>IF($Q$14=0,"r","")</f>
        <v>r</v>
      </c>
      <c r="D34" s="64"/>
      <c r="E34" s="64" t="str">
        <f>IF(Q14=0,"s","")</f>
        <v>s</v>
      </c>
      <c r="F34" s="64"/>
      <c r="G34" s="64" t="str">
        <f>IF(Q14=0,"re. Seite","")</f>
        <v>re. Seite</v>
      </c>
      <c r="H34" s="64"/>
      <c r="K34" s="5"/>
      <c r="L34" s="17" t="str">
        <f>IF($Q$14=0,"r","")</f>
        <v>r</v>
      </c>
      <c r="M34" s="17" t="str">
        <f>IF($Q$14=0,"s","")</f>
        <v>s</v>
      </c>
      <c r="N34" s="64" t="str">
        <f>IF(Q14=0,"re.S.","")</f>
        <v>re.S.</v>
      </c>
      <c r="O34" s="64"/>
    </row>
    <row r="35" spans="1:22" x14ac:dyDescent="0.3">
      <c r="B35" s="17" t="str">
        <f>IF(Q14=0,"I","")</f>
        <v>I</v>
      </c>
      <c r="C35" s="61">
        <f>C29</f>
        <v>1</v>
      </c>
      <c r="D35" s="61"/>
      <c r="E35" s="61">
        <f>E29</f>
        <v>1</v>
      </c>
      <c r="F35" s="61"/>
      <c r="G35" s="61">
        <f>G29</f>
        <v>2</v>
      </c>
      <c r="H35" s="61"/>
      <c r="J35" s="64" t="str">
        <f>IF(Q14=0,V35&amp;" · I","")</f>
        <v>1 · I</v>
      </c>
      <c r="K35" s="64"/>
      <c r="L35" s="16">
        <f>IF(Q14=0,C35*V35,"")</f>
        <v>1</v>
      </c>
      <c r="M35" s="16">
        <f>IF(Q14=0,E35*V35,"")</f>
        <v>1</v>
      </c>
      <c r="N35" s="61">
        <f>IF(Q14=0,G35*V35,"")</f>
        <v>2</v>
      </c>
      <c r="O35" s="61"/>
      <c r="T35" s="29">
        <f>LCM(ABS(C35),ABS(C36))</f>
        <v>1</v>
      </c>
      <c r="U35" s="29">
        <f>T35/C35</f>
        <v>1</v>
      </c>
      <c r="V35" s="29">
        <f>ABS(U35)</f>
        <v>1</v>
      </c>
    </row>
    <row r="36" spans="1:22" ht="15" thickBot="1" x14ac:dyDescent="0.35">
      <c r="B36" s="17" t="str">
        <f>IF(Q14=0,"II","")</f>
        <v>II</v>
      </c>
      <c r="C36" s="61">
        <f>C30</f>
        <v>-1</v>
      </c>
      <c r="D36" s="61"/>
      <c r="E36" s="61">
        <f>E30</f>
        <v>-2</v>
      </c>
      <c r="F36" s="61"/>
      <c r="G36" s="61">
        <f>G30</f>
        <v>-2</v>
      </c>
      <c r="H36" s="61"/>
      <c r="J36" s="66" t="str">
        <f>IF(Q14=0,V36&amp;" · II","")</f>
        <v>1 · II</v>
      </c>
      <c r="K36" s="66"/>
      <c r="L36" s="18">
        <f>IF(Q14=0,C36*V36,"")</f>
        <v>-1</v>
      </c>
      <c r="M36" s="18">
        <f>IF(Q14=0,E36*V36,"")</f>
        <v>-2</v>
      </c>
      <c r="N36" s="65">
        <f>IF(Q14=0,G36*V36,"")</f>
        <v>-2</v>
      </c>
      <c r="O36" s="65"/>
      <c r="T36" s="29">
        <f>T35</f>
        <v>1</v>
      </c>
      <c r="U36" s="29">
        <f>T36/ABS(C36)</f>
        <v>1</v>
      </c>
      <c r="V36" s="29">
        <f>IF(C36*C35&gt;0,-U36,U36)</f>
        <v>1</v>
      </c>
    </row>
    <row r="37" spans="1:22" x14ac:dyDescent="0.3">
      <c r="B37" s="17" t="str">
        <f>IF(Q14=0,"III","")</f>
        <v>III</v>
      </c>
      <c r="C37" s="61">
        <f>C31</f>
        <v>2</v>
      </c>
      <c r="D37" s="61"/>
      <c r="E37" s="61">
        <f>E31</f>
        <v>4</v>
      </c>
      <c r="F37" s="61"/>
      <c r="G37" s="61">
        <f>G31</f>
        <v>4</v>
      </c>
      <c r="H37" s="61"/>
      <c r="J37" s="63" t="str">
        <f>IF(Q14=0,"II'","")</f>
        <v>II'</v>
      </c>
      <c r="K37" s="63"/>
      <c r="L37" s="19">
        <f>IF(Q14=0,L35+L36,"")</f>
        <v>0</v>
      </c>
      <c r="M37" s="19">
        <f>IF(Q14=0,M35+M36,"")</f>
        <v>-1</v>
      </c>
      <c r="N37" s="62">
        <f>IF(Q14=0,N35+N36,"")</f>
        <v>0</v>
      </c>
      <c r="O37" s="62"/>
    </row>
    <row r="38" spans="1:22" ht="7.2" customHeight="1" x14ac:dyDescent="0.3"/>
    <row r="39" spans="1:22" x14ac:dyDescent="0.3">
      <c r="B39" s="16"/>
      <c r="C39" s="64" t="str">
        <f>IF($Q$14=0,"r","")</f>
        <v>r</v>
      </c>
      <c r="D39" s="64"/>
      <c r="E39" s="64" t="str">
        <f>IF(Q14=0,"s","")</f>
        <v>s</v>
      </c>
      <c r="F39" s="64"/>
      <c r="G39" s="64" t="str">
        <f>IF(Q14=0,"re. Seite","")</f>
        <v>re. Seite</v>
      </c>
      <c r="H39" s="64"/>
    </row>
    <row r="40" spans="1:22" ht="15" thickBot="1" x14ac:dyDescent="0.35">
      <c r="B40" s="17" t="str">
        <f>IF(Q14=0,"I","")</f>
        <v>I</v>
      </c>
      <c r="C40" s="59">
        <f>IF(Q14=0,C35,"")</f>
        <v>1</v>
      </c>
      <c r="D40" s="59"/>
      <c r="E40" s="60">
        <f>IF(Q14=0,E35,"")</f>
        <v>1</v>
      </c>
      <c r="F40" s="60"/>
      <c r="G40" s="60">
        <f>IF(Q14=0,G35,"")</f>
        <v>2</v>
      </c>
      <c r="H40" s="60"/>
    </row>
    <row r="41" spans="1:22" ht="15" thickBot="1" x14ac:dyDescent="0.35">
      <c r="B41" s="17" t="str">
        <f>IF(Q14=0,"II'","")</f>
        <v>II'</v>
      </c>
      <c r="C41" s="58">
        <f>IF(Q14=0,L37,"")</f>
        <v>0</v>
      </c>
      <c r="D41" s="58"/>
      <c r="E41" s="59">
        <f>IF(Q14=0,M37,"")</f>
        <v>-1</v>
      </c>
      <c r="F41" s="59"/>
      <c r="G41" s="60">
        <f>IF(Q14=0,N37,"")</f>
        <v>0</v>
      </c>
      <c r="H41" s="60"/>
      <c r="J41" s="5" t="str">
        <f>IF(Q14=0,IF(AND(E41=0,G41&lt;&gt;0),"Keine Lösung",E41&amp;" · s = "&amp;G41),"")</f>
        <v>-1 · s = 0</v>
      </c>
      <c r="L41" s="3" t="str">
        <f>IF(Q14=0,"-&gt;","")</f>
        <v>-&gt;</v>
      </c>
      <c r="M41" s="1" t="str">
        <f>IF(Q14=0,"s = "&amp;ROUND(G41/E41,2),"")</f>
        <v>s = 0</v>
      </c>
      <c r="U41" s="29" t="s">
        <v>13</v>
      </c>
      <c r="V41" s="29">
        <f>ROUND(G41/E41,2)</f>
        <v>0</v>
      </c>
    </row>
    <row r="42" spans="1:22" x14ac:dyDescent="0.3">
      <c r="B42" s="17" t="str">
        <f>IF(Q14=0,"III","")</f>
        <v>III</v>
      </c>
      <c r="C42" s="61">
        <f>IF(Q14=0,C37,"")</f>
        <v>2</v>
      </c>
      <c r="D42" s="61"/>
      <c r="E42" s="62">
        <f>IF(Q14=0,E37,"")</f>
        <v>4</v>
      </c>
      <c r="F42" s="62"/>
      <c r="G42" s="61">
        <f>IF(Q14=0,G37,"")</f>
        <v>4</v>
      </c>
      <c r="H42" s="61"/>
    </row>
    <row r="43" spans="1:22" ht="7.2" customHeight="1" x14ac:dyDescent="0.3"/>
    <row r="44" spans="1:22" x14ac:dyDescent="0.3">
      <c r="B44" s="1" t="str">
        <f>IF(Q14=0,"Einsetzen in I: ","")</f>
        <v xml:space="preserve">Einsetzen in I: </v>
      </c>
      <c r="J44" s="1" t="str">
        <f>IF(Q14=0,"Überprüfen in III: r und s einsetzen","")</f>
        <v>Überprüfen in III: r und s einsetzen</v>
      </c>
    </row>
    <row r="45" spans="1:22" x14ac:dyDescent="0.3">
      <c r="B45" s="5"/>
      <c r="C45" s="5" t="str">
        <f>IF(Q14=0,C40&amp;" · r + "&amp;E40&amp;" · s = "&amp;G40,"")</f>
        <v>1 · r + 1 · s = 2</v>
      </c>
      <c r="E45" s="5"/>
      <c r="F45" s="6"/>
      <c r="H45" s="5"/>
      <c r="I45" s="3"/>
      <c r="J45" s="5" t="str">
        <f>IF(Q14=0,C42&amp;" · r + "&amp;E42&amp;" · s = "&amp;G42,"")</f>
        <v>2 · r + 4 · s = 4</v>
      </c>
    </row>
    <row r="46" spans="1:22" x14ac:dyDescent="0.3">
      <c r="B46" s="5"/>
      <c r="C46" s="5" t="str">
        <f>IF(Q14=0,C40&amp;" · r + "&amp;E40&amp;" · "&amp;V41&amp;" = "&amp;G40,"")</f>
        <v>1 · r + 1 · 0 = 2</v>
      </c>
      <c r="E46" s="5"/>
      <c r="F46" s="6"/>
      <c r="H46" s="5"/>
      <c r="I46" s="3"/>
      <c r="J46" s="5" t="str">
        <f>IF(Q14=0,C42&amp;" · "&amp;IF(V48&lt;0,"("&amp;V48&amp;")",V48)&amp;" + "&amp;E42&amp;" · "&amp;IF(V41&lt;0,"("&amp;V41&amp;")",V41)&amp;" = "&amp;G42,"")</f>
        <v>2 · 2 + 4 · 0 = 4</v>
      </c>
      <c r="V46" s="29">
        <f>E40*V41</f>
        <v>0</v>
      </c>
    </row>
    <row r="47" spans="1:22" x14ac:dyDescent="0.3">
      <c r="B47" s="5"/>
      <c r="C47" s="12" t="str">
        <f>IF(Q14=0,C40&amp;" · r + "&amp;E40*V41&amp;" = "&amp;G40,"")</f>
        <v>1 · r + 0 = 2</v>
      </c>
      <c r="E47" s="5"/>
      <c r="G47" s="6" t="str">
        <f>IF(Q14=0,"|"&amp;IF(V46&gt;0," - "," + ")&amp;ABS(V46),"")</f>
        <v>| + 0</v>
      </c>
      <c r="H47" s="5"/>
      <c r="J47" s="5" t="str">
        <f>IF(Q14=0,C42*V48&amp;IF(E42*V41&lt;0," - "," + ")&amp;ABS(E42*V41)&amp;" = "&amp;G42,"")</f>
        <v>4 + 0 = 4</v>
      </c>
    </row>
    <row r="48" spans="1:22" ht="15" thickBot="1" x14ac:dyDescent="0.35">
      <c r="C48" s="12" t="str">
        <f>IF(Q14=0,C40&amp;" · r  = "&amp;G40-E40*V41,"")</f>
        <v>1 · r  = 2</v>
      </c>
      <c r="D48" s="3"/>
      <c r="E48" s="5"/>
      <c r="G48" s="6" t="str">
        <f>IF(Q14=0,"| : "&amp;IF(C40&lt;0,"("&amp;C40&amp;")",C40),"")</f>
        <v>| : 1</v>
      </c>
      <c r="J48" s="5" t="str">
        <f>IF(Q14=0,W49&amp;" = "&amp;G42,"")</f>
        <v>4 = 4</v>
      </c>
      <c r="U48" s="29" t="s">
        <v>12</v>
      </c>
      <c r="V48" s="29">
        <f>(G40-V46)/C40</f>
        <v>2</v>
      </c>
    </row>
    <row r="49" spans="1:23" ht="15" thickBot="1" x14ac:dyDescent="0.35">
      <c r="C49" s="20" t="str">
        <f>IF(Q14=0," r = "&amp;V48,"")</f>
        <v xml:space="preserve"> r = 2</v>
      </c>
      <c r="I49" s="3" t="str">
        <f>IF(Q14=0,"-&gt;","")</f>
        <v>-&gt;</v>
      </c>
      <c r="J49" s="1" t="str">
        <f>IF(Q14=0,IF(W49=G42,"hat Lösung","keine Lösung"),"")</f>
        <v>hat Lösung</v>
      </c>
      <c r="P49" s="2" t="str">
        <f>IF(Q14=0,IF(W49=G42,"Ja","Nein"),"")</f>
        <v>Ja</v>
      </c>
      <c r="Q49" s="29">
        <f>IF(P49="Ja",1,0)</f>
        <v>1</v>
      </c>
      <c r="V49" s="29">
        <f>C42*V48</f>
        <v>4</v>
      </c>
      <c r="W49" s="29">
        <f>V49+V50</f>
        <v>4</v>
      </c>
    </row>
    <row r="50" spans="1:23" ht="7.2" customHeight="1" x14ac:dyDescent="0.3">
      <c r="V50" s="29">
        <f>E42*V41</f>
        <v>0</v>
      </c>
    </row>
    <row r="51" spans="1:23" x14ac:dyDescent="0.3">
      <c r="A51" s="1" t="str">
        <f>IF(S54=1,"4. Schnittpunkt berechnen, indem man r einsetzt","")</f>
        <v>4. Schnittpunkt berechnen, indem man r einsetzt</v>
      </c>
    </row>
    <row r="52" spans="1:23" ht="7.2" customHeight="1" x14ac:dyDescent="0.3"/>
    <row r="53" spans="1:23" x14ac:dyDescent="0.3">
      <c r="C53" s="7">
        <f>IF(S54=1,C5,"")</f>
        <v>-2</v>
      </c>
      <c r="E53" s="8">
        <f>IF(S54=1,E5,"")</f>
        <v>1</v>
      </c>
      <c r="G53" s="7">
        <f>IF(S54=1,C53,"")</f>
        <v>-2</v>
      </c>
      <c r="I53" s="8">
        <f>IF(S54=1,E53*$V$48,"")</f>
        <v>2</v>
      </c>
      <c r="K53" s="21">
        <f>IF(S54=1,G53+I53,"")</f>
        <v>0</v>
      </c>
    </row>
    <row r="54" spans="1:23" x14ac:dyDescent="0.3">
      <c r="B54" s="6" t="str">
        <f>IF(S54=1,"x =","")</f>
        <v>x =</v>
      </c>
      <c r="C54" s="7">
        <f>IF(S54=1,C6,"")</f>
        <v>3</v>
      </c>
      <c r="D54" s="11" t="str">
        <f>IF(S54=1,"+ "&amp;IF(V48&lt;0,"("&amp;V48&amp;")",V48)&amp;" · ","")</f>
        <v xml:space="preserve">+ 2 · </v>
      </c>
      <c r="E54" s="8">
        <f>IF(S54=1,E6,"")</f>
        <v>-1</v>
      </c>
      <c r="F54" s="6" t="str">
        <f>IF(S54=1,"=","")</f>
        <v>=</v>
      </c>
      <c r="G54" s="7">
        <f>IF(S54=1,C54,"")</f>
        <v>3</v>
      </c>
      <c r="H54" s="6" t="str">
        <f>IF(S54=1,"+","")</f>
        <v>+</v>
      </c>
      <c r="I54" s="8">
        <f>IF(S54=1,E54*$V$48,"")</f>
        <v>-2</v>
      </c>
      <c r="J54" s="6" t="str">
        <f>IF(S54=1,"=","")</f>
        <v>=</v>
      </c>
      <c r="K54" s="21">
        <f>IF(S54=1,G54+I54,"")</f>
        <v>1</v>
      </c>
      <c r="M54" s="3" t="str">
        <f>IF(S54=1,"-&gt;","")</f>
        <v>-&gt;</v>
      </c>
      <c r="N54" s="1" t="str">
        <f>IF(S54=1,"SP ("&amp;K53&amp;"|"&amp;K54&amp;"|"&amp;K55&amp;")","")</f>
        <v>SP (0|1|9)</v>
      </c>
      <c r="Q54" s="29">
        <f>IF(P14="Nein",0,2)</f>
        <v>0</v>
      </c>
      <c r="R54" s="74">
        <f>IF(Q54=1,IF(P49="Nein",0,1),IF(P20="Nein",0,1))</f>
        <v>1</v>
      </c>
      <c r="S54" s="29">
        <f>Q49+Q20+Q14</f>
        <v>1</v>
      </c>
      <c r="V54" s="29">
        <v>0</v>
      </c>
      <c r="W54" s="29" t="s">
        <v>15</v>
      </c>
    </row>
    <row r="55" spans="1:23" x14ac:dyDescent="0.3">
      <c r="C55" s="7">
        <f>IF(S54=1,C7,"")</f>
        <v>5</v>
      </c>
      <c r="E55" s="8">
        <f>IF(S54=1,E7,"")</f>
        <v>2</v>
      </c>
      <c r="G55" s="7">
        <f>IF(S54=1,C55,"")</f>
        <v>5</v>
      </c>
      <c r="I55" s="8">
        <f>IF(S54=1,E55*$V$48,"")</f>
        <v>4</v>
      </c>
      <c r="K55" s="21">
        <f>IF(S54=1,G55+I55,"")</f>
        <v>9</v>
      </c>
      <c r="V55" s="29">
        <v>1</v>
      </c>
      <c r="W55" s="29" t="s">
        <v>16</v>
      </c>
    </row>
    <row r="56" spans="1:23" ht="7.2" customHeight="1" x14ac:dyDescent="0.3">
      <c r="V56" s="29">
        <v>2</v>
      </c>
      <c r="W56" s="29" t="s">
        <v>18</v>
      </c>
    </row>
    <row r="57" spans="1:23" x14ac:dyDescent="0.3">
      <c r="A57" s="25" t="s">
        <v>14</v>
      </c>
      <c r="B57" s="26"/>
      <c r="C57" s="27"/>
      <c r="D57" s="25" t="str">
        <f>VLOOKUP(S54,V54:W57,2,FALSE)</f>
        <v>Die Geraden schneiden sich</v>
      </c>
      <c r="E57" s="27"/>
      <c r="F57" s="28"/>
      <c r="G57" s="28"/>
      <c r="H57" s="27"/>
      <c r="I57" s="27"/>
      <c r="J57" s="28"/>
      <c r="K57" s="27"/>
      <c r="L57" s="28"/>
      <c r="N57" s="24" t="s">
        <v>19</v>
      </c>
      <c r="V57" s="29">
        <v>3</v>
      </c>
      <c r="W57" s="29" t="s">
        <v>17</v>
      </c>
    </row>
  </sheetData>
  <sheetProtection sheet="1" objects="1" scenarios="1"/>
  <mergeCells count="32">
    <mergeCell ref="N37:O37"/>
    <mergeCell ref="J35:K35"/>
    <mergeCell ref="J36:K36"/>
    <mergeCell ref="C35:D35"/>
    <mergeCell ref="C36:D36"/>
    <mergeCell ref="C37:D37"/>
    <mergeCell ref="E35:F35"/>
    <mergeCell ref="E36:F36"/>
    <mergeCell ref="E37:F37"/>
    <mergeCell ref="G35:H35"/>
    <mergeCell ref="G36:H36"/>
    <mergeCell ref="E34:F34"/>
    <mergeCell ref="G34:H34"/>
    <mergeCell ref="N34:O34"/>
    <mergeCell ref="N35:O35"/>
    <mergeCell ref="N36:O36"/>
    <mergeCell ref="A1:P1"/>
    <mergeCell ref="C41:D41"/>
    <mergeCell ref="E41:F41"/>
    <mergeCell ref="G41:H41"/>
    <mergeCell ref="C42:D42"/>
    <mergeCell ref="E42:F42"/>
    <mergeCell ref="G42:H42"/>
    <mergeCell ref="J37:K37"/>
    <mergeCell ref="C39:D39"/>
    <mergeCell ref="E39:F39"/>
    <mergeCell ref="G39:H39"/>
    <mergeCell ref="C40:D40"/>
    <mergeCell ref="E40:F40"/>
    <mergeCell ref="G40:H40"/>
    <mergeCell ref="G37:H37"/>
    <mergeCell ref="C34:D34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opLeftCell="A36" workbookViewId="0">
      <selection activeCell="K47" sqref="K47"/>
    </sheetView>
  </sheetViews>
  <sheetFormatPr baseColWidth="10" defaultRowHeight="14.4" x14ac:dyDescent="0.3"/>
  <cols>
    <col min="1" max="1" width="4.109375" style="35" customWidth="1"/>
    <col min="2" max="2" width="5" style="36" customWidth="1"/>
    <col min="3" max="3" width="4.5546875" style="36" customWidth="1"/>
    <col min="4" max="4" width="5.109375" style="35" customWidth="1"/>
    <col min="5" max="5" width="4.77734375" style="36" customWidth="1"/>
    <col min="6" max="6" width="5.109375" style="35" customWidth="1"/>
    <col min="7" max="7" width="4.88671875" style="35" customWidth="1"/>
    <col min="8" max="8" width="4.44140625" style="36" customWidth="1"/>
    <col min="9" max="9" width="4.6640625" style="36" customWidth="1"/>
    <col min="10" max="10" width="5.109375" style="35" customWidth="1"/>
    <col min="11" max="11" width="5.109375" style="36" customWidth="1"/>
    <col min="12" max="12" width="5.33203125" style="35" customWidth="1"/>
    <col min="13" max="13" width="6.109375" style="35" customWidth="1"/>
    <col min="14" max="15" width="4.77734375" style="35" customWidth="1"/>
    <col min="16" max="16" width="11.5546875" style="35"/>
    <col min="17" max="19" width="11.6640625" style="34" bestFit="1" customWidth="1"/>
    <col min="20" max="21" width="7.5546875" style="34" bestFit="1" customWidth="1"/>
    <col min="22" max="23" width="11.6640625" style="34" bestFit="1" customWidth="1"/>
    <col min="24" max="24" width="11.5546875" style="34"/>
    <col min="25" max="16384" width="11.5546875" style="35"/>
  </cols>
  <sheetData>
    <row r="1" spans="1:20" x14ac:dyDescent="0.3">
      <c r="A1" s="73" t="s">
        <v>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20" ht="7.2" customHeight="1" x14ac:dyDescent="0.3"/>
    <row r="3" spans="1:20" x14ac:dyDescent="0.3">
      <c r="A3" s="37" t="s">
        <v>7</v>
      </c>
    </row>
    <row r="4" spans="1:20" ht="7.2" customHeight="1" x14ac:dyDescent="0.3"/>
    <row r="5" spans="1:20" x14ac:dyDescent="0.3">
      <c r="C5" s="38">
        <v>1</v>
      </c>
      <c r="E5" s="38">
        <v>2</v>
      </c>
      <c r="I5" s="38">
        <v>1</v>
      </c>
      <c r="K5" s="38">
        <v>2</v>
      </c>
    </row>
    <row r="6" spans="1:20" x14ac:dyDescent="0.3">
      <c r="A6" s="35" t="s">
        <v>0</v>
      </c>
      <c r="B6" s="36" t="s">
        <v>1</v>
      </c>
      <c r="C6" s="38">
        <v>2</v>
      </c>
      <c r="D6" s="39" t="s">
        <v>8</v>
      </c>
      <c r="E6" s="38">
        <v>3</v>
      </c>
      <c r="G6" s="35" t="s">
        <v>2</v>
      </c>
      <c r="H6" s="36" t="s">
        <v>3</v>
      </c>
      <c r="I6" s="38">
        <v>3</v>
      </c>
      <c r="J6" s="39" t="s">
        <v>10</v>
      </c>
      <c r="K6" s="38">
        <v>3</v>
      </c>
    </row>
    <row r="7" spans="1:20" x14ac:dyDescent="0.3">
      <c r="C7" s="38">
        <v>3</v>
      </c>
      <c r="E7" s="38">
        <v>3</v>
      </c>
      <c r="I7" s="38">
        <v>3</v>
      </c>
      <c r="K7" s="38">
        <v>3</v>
      </c>
    </row>
    <row r="8" spans="1:20" ht="7.2" customHeight="1" thickBot="1" x14ac:dyDescent="0.35">
      <c r="A8" s="40"/>
      <c r="B8" s="41"/>
      <c r="C8" s="41"/>
      <c r="D8" s="40"/>
      <c r="E8" s="41"/>
      <c r="F8" s="40"/>
      <c r="G8" s="40"/>
      <c r="H8" s="41"/>
      <c r="I8" s="41"/>
      <c r="J8" s="40"/>
      <c r="K8" s="41"/>
      <c r="L8" s="40"/>
      <c r="M8" s="40"/>
      <c r="N8" s="40"/>
      <c r="O8" s="40"/>
      <c r="P8" s="40"/>
    </row>
    <row r="9" spans="1:20" ht="7.2" customHeight="1" x14ac:dyDescent="0.3"/>
    <row r="10" spans="1:20" x14ac:dyDescent="0.3">
      <c r="A10" s="37" t="s">
        <v>20</v>
      </c>
    </row>
    <row r="11" spans="1:20" x14ac:dyDescent="0.3">
      <c r="A11" s="37"/>
      <c r="B11" s="37" t="s">
        <v>5</v>
      </c>
    </row>
    <row r="12" spans="1:20" ht="7.2" customHeight="1" x14ac:dyDescent="0.3"/>
    <row r="13" spans="1:20" ht="15" thickBot="1" x14ac:dyDescent="0.35">
      <c r="C13" s="36">
        <f>E5</f>
        <v>2</v>
      </c>
      <c r="E13" s="36">
        <f>K5</f>
        <v>2</v>
      </c>
      <c r="G13" s="42" t="s">
        <v>4</v>
      </c>
      <c r="H13" s="43" t="str">
        <f>C13&amp;" = "&amp;E13&amp;"a"</f>
        <v>2 = 2a</v>
      </c>
      <c r="J13" s="42" t="s">
        <v>4</v>
      </c>
      <c r="K13" s="35" t="str">
        <f>"a = "&amp;ROUND(C13/E13,2)</f>
        <v>a = 1</v>
      </c>
      <c r="T13" s="34">
        <f>C13/E13</f>
        <v>1</v>
      </c>
    </row>
    <row r="14" spans="1:20" ht="15" thickBot="1" x14ac:dyDescent="0.35">
      <c r="C14" s="36">
        <f t="shared" ref="C14:C15" si="0">E6</f>
        <v>3</v>
      </c>
      <c r="D14" s="39" t="s">
        <v>9</v>
      </c>
      <c r="E14" s="36">
        <f t="shared" ref="E14:E15" si="1">K6</f>
        <v>3</v>
      </c>
      <c r="G14" s="42" t="s">
        <v>4</v>
      </c>
      <c r="H14" s="43" t="str">
        <f>C14&amp;" = "&amp;E14&amp;"a"</f>
        <v>3 = 3a</v>
      </c>
      <c r="J14" s="42" t="s">
        <v>4</v>
      </c>
      <c r="K14" s="35" t="str">
        <f>"a = "&amp;ROUND(C14/E14,2)</f>
        <v>a = 1</v>
      </c>
      <c r="P14" s="2" t="str">
        <f>IF(AND(T13=T14,T14=T15),"Ja","Nein")</f>
        <v>Ja</v>
      </c>
      <c r="Q14" s="34">
        <f>IF(P14="Nein",0,2)</f>
        <v>2</v>
      </c>
      <c r="T14" s="34">
        <f>C14/E14</f>
        <v>1</v>
      </c>
    </row>
    <row r="15" spans="1:20" x14ac:dyDescent="0.3">
      <c r="C15" s="36">
        <f t="shared" si="0"/>
        <v>3</v>
      </c>
      <c r="E15" s="36">
        <f t="shared" si="1"/>
        <v>3</v>
      </c>
      <c r="G15" s="42" t="s">
        <v>4</v>
      </c>
      <c r="H15" s="43" t="str">
        <f>C15&amp;" = "&amp;E15&amp;"a"</f>
        <v>3 = 3a</v>
      </c>
      <c r="J15" s="42" t="s">
        <v>4</v>
      </c>
      <c r="K15" s="35" t="str">
        <f>"a = "&amp;ROUND(C15/E15,2)</f>
        <v>a = 1</v>
      </c>
      <c r="T15" s="34">
        <f>C15/E15</f>
        <v>1</v>
      </c>
    </row>
    <row r="16" spans="1:20" ht="7.2" customHeight="1" x14ac:dyDescent="0.3"/>
    <row r="17" spans="1:20" x14ac:dyDescent="0.3">
      <c r="A17" s="44" t="str">
        <f>IF(Q14=2,"Frage 2. Liegt ein Punkt von g auch auf h? (Punktprobe)","")</f>
        <v>Frage 2. Liegt ein Punkt von g auch auf h? (Punktprobe)</v>
      </c>
    </row>
    <row r="18" spans="1:20" ht="7.2" customHeight="1" x14ac:dyDescent="0.3"/>
    <row r="19" spans="1:20" ht="15" thickBot="1" x14ac:dyDescent="0.35">
      <c r="B19" s="36">
        <f>IF($Q$14=2,C5,"")</f>
        <v>1</v>
      </c>
      <c r="C19" s="35"/>
      <c r="D19" s="36">
        <f>IF($Q$14=2,I5,"")</f>
        <v>1</v>
      </c>
      <c r="E19" s="35"/>
      <c r="F19" s="36">
        <f>IF($Q$14=2,K5,"")</f>
        <v>2</v>
      </c>
      <c r="H19" s="42" t="str">
        <f>IF($Q$14=2,"-&gt;","")</f>
        <v>-&gt;</v>
      </c>
      <c r="I19" s="43" t="str">
        <f>IF($Q$14=2,B19&amp;" = "&amp;D19&amp;" + "&amp;IF(F19&lt;0,"("&amp;F19&amp;") ",F19)&amp;"· s","")</f>
        <v>1 = 1 + 2· s</v>
      </c>
      <c r="L19" s="42" t="str">
        <f>IF($Q$14=2,"-&gt;","")</f>
        <v>-&gt;</v>
      </c>
      <c r="M19" s="35" t="str">
        <f>IF($Q$14=2,"s = "&amp;ROUND((B19-D19)/F19,2),"")</f>
        <v>s = 0</v>
      </c>
      <c r="T19" s="34">
        <f>(B19-D19)/F19</f>
        <v>0</v>
      </c>
    </row>
    <row r="20" spans="1:20" ht="15" thickBot="1" x14ac:dyDescent="0.35">
      <c r="B20" s="36">
        <f>IF($Q$14=2,C6,"")</f>
        <v>2</v>
      </c>
      <c r="C20" s="36" t="str">
        <f>IF(Q14=2,"=","")</f>
        <v>=</v>
      </c>
      <c r="D20" s="36">
        <f>IF($Q$14=2,I6,"")</f>
        <v>3</v>
      </c>
      <c r="E20" s="39" t="str">
        <f>IF(Q14=2,"+ s ·","")</f>
        <v>+ s ·</v>
      </c>
      <c r="F20" s="36">
        <f>IF($Q$14=2,K6,"")</f>
        <v>3</v>
      </c>
      <c r="H20" s="42" t="str">
        <f>IF($Q$14=2,"-&gt;","")</f>
        <v>-&gt;</v>
      </c>
      <c r="I20" s="43" t="str">
        <f>IF($Q$14=2,B20&amp;" = "&amp;D20&amp;" + "&amp;IF(F20&lt;0,"("&amp;F20&amp;") ",F20)&amp;"· s","")</f>
        <v>2 = 3 + 3· s</v>
      </c>
      <c r="L20" s="42" t="str">
        <f>IF($Q$14=2,"-&gt;","")</f>
        <v>-&gt;</v>
      </c>
      <c r="M20" s="35" t="str">
        <f>IF($Q$14=2,"s = "&amp;ROUND((B20-D20)/F20,2),"")</f>
        <v>s = -0,33</v>
      </c>
      <c r="P20" s="2" t="str">
        <f>IF(Q14=2,IF(AND(T19=T20,T20=T21),"Ja","Nein"),"")</f>
        <v>Nein</v>
      </c>
      <c r="Q20" s="34">
        <f>IF(P20="Ja",1,0)</f>
        <v>0</v>
      </c>
      <c r="T20" s="34">
        <f>(B20-D20)/F20</f>
        <v>-0.33333333333333331</v>
      </c>
    </row>
    <row r="21" spans="1:20" x14ac:dyDescent="0.3">
      <c r="B21" s="36">
        <f>IF($Q$14=2,C7,"")</f>
        <v>3</v>
      </c>
      <c r="C21" s="35"/>
      <c r="D21" s="36">
        <f>IF($Q$14=2,I7,"")</f>
        <v>3</v>
      </c>
      <c r="E21" s="35"/>
      <c r="F21" s="36">
        <f>IF($Q$14=2,K7,"")</f>
        <v>3</v>
      </c>
      <c r="H21" s="42" t="str">
        <f>IF($Q$14=2,"-&gt;","")</f>
        <v>-&gt;</v>
      </c>
      <c r="I21" s="43" t="str">
        <f>IF($Q$14=2,B21&amp;" = "&amp;D21&amp;" + "&amp;IF(F21&lt;0,"("&amp;F21&amp;") ",F21)&amp;"· s","")</f>
        <v>3 = 3 + 3· s</v>
      </c>
      <c r="L21" s="42" t="str">
        <f>IF($Q$14=2,"-&gt;","")</f>
        <v>-&gt;</v>
      </c>
      <c r="M21" s="35" t="str">
        <f>IF($Q$14=2,"s = "&amp;ROUND((B21-D21)/F21,2),"")</f>
        <v>s = 0</v>
      </c>
      <c r="T21" s="34">
        <f>(B21-D21)/F21</f>
        <v>0</v>
      </c>
    </row>
    <row r="22" spans="1:20" ht="7.2" customHeight="1" x14ac:dyDescent="0.3"/>
    <row r="23" spans="1:20" x14ac:dyDescent="0.3">
      <c r="A23" s="44" t="str">
        <f>IF(Q14=0,"Frage 2. Hat das Gleichungssystem g = h eine Lösung?","")</f>
        <v/>
      </c>
    </row>
    <row r="24" spans="1:20" ht="7.2" customHeight="1" x14ac:dyDescent="0.3">
      <c r="N24" s="35" t="s">
        <v>11</v>
      </c>
    </row>
    <row r="25" spans="1:20" x14ac:dyDescent="0.3">
      <c r="B25" s="36" t="str">
        <f>IF($Q$14=0,C5,"")</f>
        <v/>
      </c>
      <c r="C25" s="35"/>
      <c r="D25" s="36" t="str">
        <f>IF($Q$14=0,E5,"")</f>
        <v/>
      </c>
      <c r="F25" s="36" t="str">
        <f>IF($Q$14=0,I5,"")</f>
        <v/>
      </c>
      <c r="H25" s="36" t="str">
        <f>IF($Q$14=0,K5,"")</f>
        <v/>
      </c>
      <c r="J25" s="45"/>
      <c r="L25" s="36" t="str">
        <f>IF($Q$14=0,B25,"")</f>
        <v/>
      </c>
      <c r="N25" s="36" t="str">
        <f>IF($Q$14=0,-H25,"")</f>
        <v/>
      </c>
    </row>
    <row r="26" spans="1:20" x14ac:dyDescent="0.3">
      <c r="B26" s="36" t="str">
        <f>IF($Q$14=0,C6,"")</f>
        <v/>
      </c>
      <c r="C26" s="39" t="str">
        <f>IF(Q14=0,"+ r ·","")</f>
        <v/>
      </c>
      <c r="D26" s="36" t="str">
        <f>IF($Q$14=0,E6,"")</f>
        <v/>
      </c>
      <c r="E26" s="36" t="str">
        <f>IF(Q14=0,"=","")</f>
        <v/>
      </c>
      <c r="F26" s="36" t="str">
        <f>IF($Q$14=0,I6,"")</f>
        <v/>
      </c>
      <c r="G26" s="39" t="str">
        <f>IF(Q14=0,"+ s ·","")</f>
        <v/>
      </c>
      <c r="H26" s="36" t="str">
        <f>IF($Q$14=0,K6,"")</f>
        <v/>
      </c>
      <c r="J26" s="45"/>
      <c r="K26" s="36" t="str">
        <f>IF(Q14=0,"-","")</f>
        <v/>
      </c>
      <c r="L26" s="36" t="str">
        <f>IF($Q$14=0,B26,"")</f>
        <v/>
      </c>
      <c r="M26" s="46" t="str">
        <f>IF(Q14=0,", + s ·","")</f>
        <v/>
      </c>
      <c r="N26" s="36" t="str">
        <f>IF($Q$14=0,-H26,"")</f>
        <v/>
      </c>
    </row>
    <row r="27" spans="1:20" x14ac:dyDescent="0.3">
      <c r="B27" s="36" t="str">
        <f>IF($Q$14=0,C7,"")</f>
        <v/>
      </c>
      <c r="C27" s="35"/>
      <c r="D27" s="36" t="str">
        <f>IF($Q$14=0,E7,"")</f>
        <v/>
      </c>
      <c r="F27" s="36" t="str">
        <f>IF($Q$14=0,I7,"")</f>
        <v/>
      </c>
      <c r="H27" s="36" t="str">
        <f>IF($Q$14=0,K7,"")</f>
        <v/>
      </c>
      <c r="J27" s="45"/>
      <c r="L27" s="36" t="str">
        <f>IF($Q$14=0,B27,"")</f>
        <v/>
      </c>
      <c r="N27" s="36" t="str">
        <f>IF($Q$14=0,-H27,"")</f>
        <v/>
      </c>
    </row>
    <row r="28" spans="1:20" ht="7.2" customHeight="1" x14ac:dyDescent="0.3"/>
    <row r="29" spans="1:20" x14ac:dyDescent="0.3">
      <c r="C29" s="36" t="str">
        <f>IF($Q$14=0,D25,"")</f>
        <v/>
      </c>
      <c r="E29" s="36" t="str">
        <f>IF($Q$14=0,N25,"")</f>
        <v/>
      </c>
      <c r="G29" s="36" t="str">
        <f>IF($Q$14=0,F25-B25,"")</f>
        <v/>
      </c>
      <c r="L29" s="35" t="str">
        <f>IF(Q14=0,"* Addition des Gegenvektors","")</f>
        <v/>
      </c>
    </row>
    <row r="30" spans="1:20" x14ac:dyDescent="0.3">
      <c r="B30" s="39" t="str">
        <f>IF(Q14=0,"r ·","")</f>
        <v/>
      </c>
      <c r="C30" s="36" t="str">
        <f>IF($Q$14=0,D26,"")</f>
        <v/>
      </c>
      <c r="D30" s="39" t="str">
        <f>IF(Q14=0,"+ s ·","")</f>
        <v/>
      </c>
      <c r="E30" s="36" t="str">
        <f>IF($Q$14=0,N26,"")</f>
        <v/>
      </c>
      <c r="F30" s="36" t="str">
        <f>IF(Q14=0,"=","")</f>
        <v/>
      </c>
      <c r="G30" s="36" t="str">
        <f>IF($Q$14=0,F26-B26,"")</f>
        <v/>
      </c>
      <c r="L30" s="35" t="str">
        <f>IF(Q14=0,"statt Subtraktion des Vektors","")</f>
        <v/>
      </c>
    </row>
    <row r="31" spans="1:20" x14ac:dyDescent="0.3">
      <c r="C31" s="36" t="str">
        <f>IF($Q$14=0,D27,"")</f>
        <v/>
      </c>
      <c r="E31" s="36" t="str">
        <f>IF($Q$14=0,N27,"")</f>
        <v/>
      </c>
      <c r="G31" s="36" t="str">
        <f>IF($Q$14=0,F27-B27,"")</f>
        <v/>
      </c>
    </row>
    <row r="32" spans="1:20" ht="7.2" customHeight="1" x14ac:dyDescent="0.3"/>
    <row r="33" spans="1:22" x14ac:dyDescent="0.3">
      <c r="A33" s="35" t="str">
        <f>IF(Q14=0,"Lineares Gleichungssystem in Tabellenform","")</f>
        <v/>
      </c>
      <c r="L33" s="35" t="str">
        <f>IF(Q14=0,"Nebenrechnung","")</f>
        <v/>
      </c>
    </row>
    <row r="34" spans="1:22" x14ac:dyDescent="0.3">
      <c r="B34" s="47"/>
      <c r="C34" s="70" t="str">
        <f>IF($Q$14=0,"r","")</f>
        <v/>
      </c>
      <c r="D34" s="70"/>
      <c r="E34" s="70" t="str">
        <f>IF(Q14=0,"s","")</f>
        <v/>
      </c>
      <c r="F34" s="70"/>
      <c r="G34" s="70" t="str">
        <f>IF(Q14=0,"re. Seite","")</f>
        <v/>
      </c>
      <c r="H34" s="70"/>
      <c r="K34" s="35"/>
      <c r="L34" s="48" t="str">
        <f>IF($Q$14=0,"r","")</f>
        <v/>
      </c>
      <c r="M34" s="48" t="str">
        <f>IF($Q$14=0,"s","")</f>
        <v/>
      </c>
      <c r="N34" s="70" t="str">
        <f>IF(Q14=0,"re.S.","")</f>
        <v/>
      </c>
      <c r="O34" s="70"/>
    </row>
    <row r="35" spans="1:22" x14ac:dyDescent="0.3">
      <c r="B35" s="48" t="str">
        <f>IF(Q14=0,"I","")</f>
        <v/>
      </c>
      <c r="C35" s="69" t="str">
        <f>C29</f>
        <v/>
      </c>
      <c r="D35" s="69"/>
      <c r="E35" s="69" t="str">
        <f>E29</f>
        <v/>
      </c>
      <c r="F35" s="69"/>
      <c r="G35" s="69" t="str">
        <f>G29</f>
        <v/>
      </c>
      <c r="H35" s="69"/>
      <c r="J35" s="70" t="str">
        <f>IF(Q14=0,V35&amp;" · I","")</f>
        <v/>
      </c>
      <c r="K35" s="70"/>
      <c r="L35" s="47" t="str">
        <f>IF(Q14=0,C35*V35,"")</f>
        <v/>
      </c>
      <c r="M35" s="47" t="str">
        <f>IF(Q14=0,E35*V35,"")</f>
        <v/>
      </c>
      <c r="N35" s="69" t="str">
        <f>IF(Q14=0,G35*V35,"")</f>
        <v/>
      </c>
      <c r="O35" s="69"/>
      <c r="T35" s="34" t="e">
        <f>LCM(C35,C36)</f>
        <v>#VALUE!</v>
      </c>
      <c r="U35" s="34" t="e">
        <f>T35/C35</f>
        <v>#VALUE!</v>
      </c>
      <c r="V35" s="34" t="e">
        <f>U35</f>
        <v>#VALUE!</v>
      </c>
    </row>
    <row r="36" spans="1:22" ht="15" thickBot="1" x14ac:dyDescent="0.35">
      <c r="B36" s="48" t="str">
        <f>IF(Q14=0,"II","")</f>
        <v/>
      </c>
      <c r="C36" s="69" t="str">
        <f>C30</f>
        <v/>
      </c>
      <c r="D36" s="69"/>
      <c r="E36" s="69" t="str">
        <f>E30</f>
        <v/>
      </c>
      <c r="F36" s="69"/>
      <c r="G36" s="69" t="str">
        <f>G30</f>
        <v/>
      </c>
      <c r="H36" s="69"/>
      <c r="J36" s="71" t="str">
        <f>IF(Q14=0,V36&amp;" · II","")</f>
        <v/>
      </c>
      <c r="K36" s="71"/>
      <c r="L36" s="49" t="str">
        <f>IF(Q14=0,C36*V36,"")</f>
        <v/>
      </c>
      <c r="M36" s="49" t="str">
        <f>IF(Q14=0,E36*V36,"")</f>
        <v/>
      </c>
      <c r="N36" s="68" t="str">
        <f>IF(Q14=0,G36*V36,"")</f>
        <v/>
      </c>
      <c r="O36" s="68"/>
      <c r="T36" s="34" t="e">
        <f>T35</f>
        <v>#VALUE!</v>
      </c>
      <c r="U36" s="34" t="e">
        <f>T36/C36</f>
        <v>#VALUE!</v>
      </c>
      <c r="V36" s="34" t="e">
        <f>IF(U36*U35&gt;0,-U36,U36)</f>
        <v>#VALUE!</v>
      </c>
    </row>
    <row r="37" spans="1:22" x14ac:dyDescent="0.3">
      <c r="B37" s="48" t="str">
        <f>IF(Q14=0,"III","")</f>
        <v/>
      </c>
      <c r="C37" s="69" t="str">
        <f>C31</f>
        <v/>
      </c>
      <c r="D37" s="69"/>
      <c r="E37" s="69" t="str">
        <f>E31</f>
        <v/>
      </c>
      <c r="F37" s="69"/>
      <c r="G37" s="69" t="str">
        <f>G31</f>
        <v/>
      </c>
      <c r="H37" s="69"/>
      <c r="J37" s="72" t="str">
        <f>IF(Q14=0,"II'","")</f>
        <v/>
      </c>
      <c r="K37" s="72"/>
      <c r="L37" s="50" t="str">
        <f>IF(Q14=0,L35+L36,"")</f>
        <v/>
      </c>
      <c r="M37" s="50" t="str">
        <f>IF(Q14=0,M35+M36,"")</f>
        <v/>
      </c>
      <c r="N37" s="67" t="str">
        <f>IF(Q14=0,N35+N36,"")</f>
        <v/>
      </c>
      <c r="O37" s="67"/>
    </row>
    <row r="38" spans="1:22" ht="7.2" customHeight="1" x14ac:dyDescent="0.3"/>
    <row r="39" spans="1:22" x14ac:dyDescent="0.3">
      <c r="B39" s="47"/>
      <c r="C39" s="70" t="str">
        <f>IF($Q$14=0,"r","")</f>
        <v/>
      </c>
      <c r="D39" s="70"/>
      <c r="E39" s="70" t="str">
        <f>IF(Q14=0,"s","")</f>
        <v/>
      </c>
      <c r="F39" s="70"/>
      <c r="G39" s="70" t="str">
        <f>IF(Q14=0,"re. Seite","")</f>
        <v/>
      </c>
      <c r="H39" s="70"/>
    </row>
    <row r="40" spans="1:22" ht="15" thickBot="1" x14ac:dyDescent="0.35">
      <c r="B40" s="48" t="str">
        <f>IF(Q14=0,"I","")</f>
        <v/>
      </c>
      <c r="C40" s="68" t="str">
        <f>IF(Q14=0,C35,"")</f>
        <v/>
      </c>
      <c r="D40" s="68"/>
      <c r="E40" s="69" t="str">
        <f>IF(Q14=0,E35,"")</f>
        <v/>
      </c>
      <c r="F40" s="69"/>
      <c r="G40" s="69" t="str">
        <f>IF(Q14=0,G35,"")</f>
        <v/>
      </c>
      <c r="H40" s="69"/>
    </row>
    <row r="41" spans="1:22" ht="15" thickBot="1" x14ac:dyDescent="0.35">
      <c r="B41" s="48" t="str">
        <f>IF(Q14=0,"II'","")</f>
        <v/>
      </c>
      <c r="C41" s="67" t="str">
        <f>IF(Q14=0,L37,"")</f>
        <v/>
      </c>
      <c r="D41" s="67"/>
      <c r="E41" s="68" t="str">
        <f>IF(Q14=0,M37,"")</f>
        <v/>
      </c>
      <c r="F41" s="68"/>
      <c r="G41" s="69" t="str">
        <f>IF(Q14=0,N37,"")</f>
        <v/>
      </c>
      <c r="H41" s="69"/>
      <c r="J41" s="35" t="str">
        <f>IF(Q14=0,IF(AND(E41=0,G41&lt;&gt;0),"Keine Lösung",E41&amp;" · s = "&amp;G41),"")</f>
        <v/>
      </c>
      <c r="L41" s="42" t="str">
        <f>IF(Q14=0,"-&gt;","")</f>
        <v/>
      </c>
      <c r="M41" s="37" t="str">
        <f>IF(Q14=0,"s = "&amp;ROUND(G41/E41,2),"")</f>
        <v/>
      </c>
      <c r="U41" s="34" t="s">
        <v>13</v>
      </c>
      <c r="V41" s="34" t="e">
        <f>ROUND(G41/E41,2)</f>
        <v>#VALUE!</v>
      </c>
    </row>
    <row r="42" spans="1:22" x14ac:dyDescent="0.3">
      <c r="B42" s="48" t="str">
        <f>IF(Q14=0,"III","")</f>
        <v/>
      </c>
      <c r="C42" s="69" t="str">
        <f>IF(Q14=0,C37,"")</f>
        <v/>
      </c>
      <c r="D42" s="69"/>
      <c r="E42" s="67" t="str">
        <f>IF(Q14=0,E37,"")</f>
        <v/>
      </c>
      <c r="F42" s="67"/>
      <c r="G42" s="69" t="str">
        <f>IF(Q14=0,G37,"")</f>
        <v/>
      </c>
      <c r="H42" s="69"/>
    </row>
    <row r="43" spans="1:22" ht="7.2" customHeight="1" x14ac:dyDescent="0.3"/>
    <row r="44" spans="1:22" x14ac:dyDescent="0.3">
      <c r="B44" s="37" t="str">
        <f>IF(Q14=0,"Einsetzen in I: ","")</f>
        <v/>
      </c>
      <c r="J44" s="37" t="str">
        <f>IF(Q14=0,"Überprüfen in III: r und s einsetzen","")</f>
        <v/>
      </c>
    </row>
    <row r="45" spans="1:22" x14ac:dyDescent="0.3">
      <c r="B45" s="35"/>
      <c r="C45" s="35" t="str">
        <f>IF(Q14=0,C40&amp;" · r + "&amp;E40&amp;" · s = "&amp;G40,"")</f>
        <v/>
      </c>
      <c r="E45" s="35"/>
      <c r="F45" s="36"/>
      <c r="H45" s="35"/>
      <c r="I45" s="42"/>
      <c r="J45" s="35" t="str">
        <f>IF(Q14=0,C42&amp;" · r + "&amp;E42&amp;" · s = "&amp;G42,"")</f>
        <v/>
      </c>
    </row>
    <row r="46" spans="1:22" x14ac:dyDescent="0.3">
      <c r="B46" s="35"/>
      <c r="C46" s="35" t="str">
        <f>IF(Q14=0,C40&amp;" · r + "&amp;E40&amp;" · "&amp;V41&amp;" = "&amp;G40,"")</f>
        <v/>
      </c>
      <c r="E46" s="35"/>
      <c r="F46" s="36"/>
      <c r="H46" s="35"/>
      <c r="I46" s="42"/>
      <c r="J46" s="35" t="str">
        <f>IF(Q14=0,C42&amp;" · "&amp;IF(V48&lt;0,"("&amp;V48&amp;")",V48)&amp;" + "&amp;E42&amp;" · "&amp;IF(V41&lt;0,"("&amp;V41&amp;")",V41)&amp;" = "&amp;G42,"")</f>
        <v/>
      </c>
      <c r="V46" s="34" t="e">
        <f>E40*V41</f>
        <v>#VALUE!</v>
      </c>
    </row>
    <row r="47" spans="1:22" x14ac:dyDescent="0.3">
      <c r="B47" s="35"/>
      <c r="C47" s="43" t="str">
        <f>IF(Q14=0,C40&amp;" · r + "&amp;E40*V41&amp;" = "&amp;G40,"")</f>
        <v/>
      </c>
      <c r="E47" s="35"/>
      <c r="G47" s="36" t="str">
        <f>IF(Q14=0,"|"&amp;IF(V46&gt;0," - "," + ")&amp;ABS(V46),"")</f>
        <v/>
      </c>
      <c r="H47" s="35"/>
      <c r="J47" s="35" t="str">
        <f>IF(Q14=0,C42*V48&amp;IF(E42*V41&lt;0," - "," + ")&amp;ABS(E42*V41)&amp;" = "&amp;G42,"")</f>
        <v/>
      </c>
    </row>
    <row r="48" spans="1:22" ht="15" thickBot="1" x14ac:dyDescent="0.35">
      <c r="C48" s="43" t="str">
        <f>IF(Q14=0,C40&amp;" · r  = "&amp;G40-E40*V41,"")</f>
        <v/>
      </c>
      <c r="D48" s="42"/>
      <c r="E48" s="35"/>
      <c r="G48" s="36" t="str">
        <f>IF(Q14=0,"| : "&amp;IF(C40&lt;0,"("&amp;C40&amp;")",C40),"")</f>
        <v/>
      </c>
      <c r="J48" s="35" t="str">
        <f>IF(Q14=0,W49&amp;" = "&amp;G42,"")</f>
        <v/>
      </c>
      <c r="U48" s="34" t="s">
        <v>12</v>
      </c>
      <c r="V48" s="34" t="e">
        <f>(G40-V46)/C40</f>
        <v>#VALUE!</v>
      </c>
    </row>
    <row r="49" spans="1:23" ht="15" thickBot="1" x14ac:dyDescent="0.35">
      <c r="C49" s="51" t="str">
        <f>IF(Q14=0," r = "&amp;V48,"")</f>
        <v/>
      </c>
      <c r="I49" s="42" t="str">
        <f>IF(Q14=0,"-&gt;","")</f>
        <v/>
      </c>
      <c r="J49" s="37" t="str">
        <f>IF(Q14=0,IF(W49=G42,"hat Lösung","keine Lösung"),"")</f>
        <v/>
      </c>
      <c r="P49" s="2" t="str">
        <f>IF(Q14=0,IF(W49=G42,"Ja","Nein"),"")</f>
        <v/>
      </c>
      <c r="Q49" s="34">
        <f>IF(P49="Ja",1,0)</f>
        <v>0</v>
      </c>
      <c r="V49" s="34" t="e">
        <f>C42*V48</f>
        <v>#VALUE!</v>
      </c>
      <c r="W49" s="34" t="e">
        <f>V49+V50</f>
        <v>#VALUE!</v>
      </c>
    </row>
    <row r="50" spans="1:23" ht="7.2" customHeight="1" x14ac:dyDescent="0.3">
      <c r="V50" s="34" t="e">
        <f>E42*V41</f>
        <v>#VALUE!</v>
      </c>
    </row>
    <row r="51" spans="1:23" x14ac:dyDescent="0.3">
      <c r="A51" s="37" t="str">
        <f>IF(S54=1,"4. Schnittpunkt berechnen, indem man r einsetzt","")</f>
        <v/>
      </c>
    </row>
    <row r="52" spans="1:23" ht="7.2" customHeight="1" x14ac:dyDescent="0.3"/>
    <row r="53" spans="1:23" x14ac:dyDescent="0.3">
      <c r="C53" s="36" t="str">
        <f>IF(S54=1,C5,"")</f>
        <v/>
      </c>
      <c r="E53" s="36" t="str">
        <f>IF(S54=1,E5,"")</f>
        <v/>
      </c>
      <c r="G53" s="36" t="str">
        <f>IF(S54=1,C53,"")</f>
        <v/>
      </c>
      <c r="I53" s="36" t="str">
        <f>IF(S54=1,E53*$V$48,"")</f>
        <v/>
      </c>
      <c r="K53" s="36" t="str">
        <f>IF(S54=1,G53+I53,"")</f>
        <v/>
      </c>
    </row>
    <row r="54" spans="1:23" x14ac:dyDescent="0.3">
      <c r="B54" s="36" t="str">
        <f>IF(S54=1,"x =","")</f>
        <v/>
      </c>
      <c r="C54" s="36" t="str">
        <f>IF(S54=1,C6,"")</f>
        <v/>
      </c>
      <c r="D54" s="39" t="str">
        <f>IF(S54=1,"+ "&amp;IF(V48&lt;0,"("&amp;V48&amp;")",V48)&amp;" · ","")</f>
        <v/>
      </c>
      <c r="E54" s="36" t="str">
        <f>IF(S54=1,E6,"")</f>
        <v/>
      </c>
      <c r="F54" s="36" t="str">
        <f>IF(S54=1,"=","")</f>
        <v/>
      </c>
      <c r="G54" s="36" t="str">
        <f>IF(S54=1,C54,"")</f>
        <v/>
      </c>
      <c r="H54" s="36" t="str">
        <f>IF(S54=1,"+","")</f>
        <v/>
      </c>
      <c r="I54" s="36" t="str">
        <f>IF(S54=1,E54*$V$48,"")</f>
        <v/>
      </c>
      <c r="J54" s="36" t="str">
        <f>IF(S54=1,"=","")</f>
        <v/>
      </c>
      <c r="K54" s="36" t="str">
        <f>IF(S54=1,G54+I54,"")</f>
        <v/>
      </c>
      <c r="M54" s="42" t="str">
        <f>IF(S54=1,"-&gt;","")</f>
        <v/>
      </c>
      <c r="N54" s="37" t="str">
        <f>IF(S54=1,"SP ("&amp;K53&amp;"|"&amp;K54&amp;"|"&amp;K55&amp;")","")</f>
        <v/>
      </c>
      <c r="Q54" s="34">
        <f>IF(P14="Nein",0,2)</f>
        <v>2</v>
      </c>
      <c r="R54" s="34">
        <f>IF(Q54=1,IF(P49="Nein",0,1),IF(P20="Nein",0,1))</f>
        <v>0</v>
      </c>
      <c r="S54" s="34">
        <f>Q49+Q20+Q14</f>
        <v>2</v>
      </c>
      <c r="V54" s="34">
        <v>0</v>
      </c>
      <c r="W54" s="34" t="s">
        <v>15</v>
      </c>
    </row>
    <row r="55" spans="1:23" x14ac:dyDescent="0.3">
      <c r="C55" s="36" t="str">
        <f>IF(S54=1,C7,"")</f>
        <v/>
      </c>
      <c r="E55" s="36" t="str">
        <f>IF(S54=1,E7,"")</f>
        <v/>
      </c>
      <c r="G55" s="36" t="str">
        <f>IF(S54=1,C55,"")</f>
        <v/>
      </c>
      <c r="I55" s="36" t="str">
        <f>IF(S54=1,E55*$V$48,"")</f>
        <v/>
      </c>
      <c r="K55" s="36" t="str">
        <f>IF(S54=1,G55+I55,"")</f>
        <v/>
      </c>
      <c r="V55" s="34">
        <v>1</v>
      </c>
      <c r="W55" s="34" t="s">
        <v>16</v>
      </c>
    </row>
    <row r="56" spans="1:23" ht="7.2" customHeight="1" x14ac:dyDescent="0.3">
      <c r="V56" s="34">
        <v>2</v>
      </c>
      <c r="W56" s="34" t="s">
        <v>18</v>
      </c>
    </row>
    <row r="57" spans="1:23" x14ac:dyDescent="0.3">
      <c r="A57" s="53" t="s">
        <v>14</v>
      </c>
      <c r="B57" s="54"/>
      <c r="C57" s="55"/>
      <c r="D57" s="53" t="str">
        <f>VLOOKUP(S54,V54:W57,2,FALSE)</f>
        <v>Die Geraden sind parallel</v>
      </c>
      <c r="E57" s="55"/>
      <c r="F57" s="56"/>
      <c r="G57" s="56"/>
      <c r="H57" s="55"/>
      <c r="I57" s="55"/>
      <c r="J57" s="56"/>
      <c r="K57" s="55"/>
      <c r="N57" s="52" t="s">
        <v>19</v>
      </c>
      <c r="V57" s="34">
        <v>3</v>
      </c>
      <c r="W57" s="34" t="s">
        <v>17</v>
      </c>
    </row>
  </sheetData>
  <mergeCells count="32">
    <mergeCell ref="C35:D35"/>
    <mergeCell ref="E35:F35"/>
    <mergeCell ref="G35:H35"/>
    <mergeCell ref="J35:K35"/>
    <mergeCell ref="N35:O35"/>
    <mergeCell ref="A1:P1"/>
    <mergeCell ref="C34:D34"/>
    <mergeCell ref="E34:F34"/>
    <mergeCell ref="G34:H34"/>
    <mergeCell ref="N34:O34"/>
    <mergeCell ref="C37:D37"/>
    <mergeCell ref="E37:F37"/>
    <mergeCell ref="G37:H37"/>
    <mergeCell ref="J37:K37"/>
    <mergeCell ref="N37:O37"/>
    <mergeCell ref="C36:D36"/>
    <mergeCell ref="E36:F36"/>
    <mergeCell ref="G36:H36"/>
    <mergeCell ref="J36:K36"/>
    <mergeCell ref="N36:O36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mit Farbe</vt:lpstr>
      <vt:lpstr>ohne Farbe</vt:lpstr>
      <vt:lpstr>'mit Farbe'!Druckbereich</vt:lpstr>
      <vt:lpstr>'ohne Farbe'!Druckbereich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2020-10-03T09:02:53Z</cp:lastPrinted>
  <dcterms:created xsi:type="dcterms:W3CDTF">2020-10-02T15:41:25Z</dcterms:created>
  <dcterms:modified xsi:type="dcterms:W3CDTF">2020-10-03T09:52:17Z</dcterms:modified>
</cp:coreProperties>
</file>