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183C8EB3-D02C-42A5-8C6A-889BCE8EEC89}" xr6:coauthVersionLast="47" xr6:coauthVersionMax="47" xr10:uidLastSave="{00000000-0000-0000-0000-000000000000}"/>
  <bookViews>
    <workbookView xWindow="-110" yWindow="-110" windowWidth="19420" windowHeight="10560"/>
  </bookViews>
  <sheets>
    <sheet name="Arbeitsblatt" sheetId="1" r:id="rId1"/>
    <sheet name="Daten" sheetId="6" r:id="rId2"/>
  </sheets>
  <definedNames>
    <definedName name="_xlnm.Print_Area" localSheetId="0">Arbeitsblatt!$A$1:$I$57</definedName>
    <definedName name="_xlnm.Print_Area" localSheetId="1">Daten!$E$2:$K$20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6" l="1"/>
  <c r="P32" i="6"/>
  <c r="P31" i="6"/>
  <c r="G33" i="6"/>
  <c r="F33" i="6"/>
  <c r="G32" i="6"/>
  <c r="F32" i="6"/>
  <c r="G31" i="6"/>
  <c r="S40" i="6"/>
  <c r="M40" i="6"/>
  <c r="I40" i="6"/>
  <c r="G40" i="6"/>
  <c r="F40" i="6" s="1"/>
  <c r="S39" i="6"/>
  <c r="P39" i="6"/>
  <c r="K39" i="6"/>
  <c r="U39" i="6" s="1"/>
  <c r="I39" i="6"/>
  <c r="H39" i="6"/>
  <c r="S38" i="6"/>
  <c r="P38" i="6"/>
  <c r="K38" i="6"/>
  <c r="I38" i="6"/>
  <c r="G38" i="6"/>
  <c r="S37" i="6"/>
  <c r="P37" i="6"/>
  <c r="K37" i="6"/>
  <c r="I37" i="6"/>
  <c r="F37" i="6"/>
  <c r="S36" i="6"/>
  <c r="P36" i="6"/>
  <c r="K36" i="6"/>
  <c r="J36" i="6"/>
  <c r="H36" i="6"/>
  <c r="S35" i="6"/>
  <c r="P35" i="6"/>
  <c r="K35" i="6"/>
  <c r="H35" i="6" s="1"/>
  <c r="J35" i="6"/>
  <c r="G35" i="6"/>
  <c r="S34" i="6"/>
  <c r="P34" i="6"/>
  <c r="K34" i="6"/>
  <c r="J34" i="6"/>
  <c r="M34" i="6" s="1"/>
  <c r="F34" i="6"/>
  <c r="F31" i="6"/>
  <c r="S30" i="6"/>
  <c r="M30" i="6"/>
  <c r="K30" i="6"/>
  <c r="F30" i="6"/>
  <c r="S29" i="6"/>
  <c r="M29" i="6"/>
  <c r="K29" i="6"/>
  <c r="G29" i="6"/>
  <c r="P28" i="6"/>
  <c r="K28" i="6"/>
  <c r="G28" i="6"/>
  <c r="U28" i="6" s="1"/>
  <c r="F28" i="6"/>
  <c r="P27" i="6"/>
  <c r="J27" i="6"/>
  <c r="H27" i="6"/>
  <c r="F27" i="6"/>
  <c r="S26" i="6"/>
  <c r="M26" i="6"/>
  <c r="J26" i="6"/>
  <c r="K26" i="6" s="1"/>
  <c r="H26" i="6"/>
  <c r="G26" i="6"/>
  <c r="S25" i="6"/>
  <c r="M25" i="6"/>
  <c r="J25" i="6"/>
  <c r="I25" i="6" s="1"/>
  <c r="F25" i="6"/>
  <c r="G25" i="6"/>
  <c r="S24" i="6"/>
  <c r="M24" i="6"/>
  <c r="I24" i="6"/>
  <c r="H24" i="6"/>
  <c r="F24" i="6"/>
  <c r="P23" i="6"/>
  <c r="I23" i="6"/>
  <c r="H23" i="6"/>
  <c r="G23" i="6"/>
  <c r="S22" i="6"/>
  <c r="M22" i="6"/>
  <c r="I22" i="6"/>
  <c r="G22" i="6"/>
  <c r="F22" i="6"/>
  <c r="U22" i="6" s="1"/>
  <c r="E1" i="6"/>
  <c r="E2" i="6"/>
  <c r="F51" i="6"/>
  <c r="F50" i="1"/>
  <c r="F51" i="1"/>
  <c r="F52" i="1" s="1"/>
  <c r="F53" i="1"/>
  <c r="F39" i="1"/>
  <c r="F40" i="1" s="1"/>
  <c r="F28" i="1"/>
  <c r="F29" i="1"/>
  <c r="F17" i="1"/>
  <c r="F18" i="1"/>
  <c r="F19" i="1" s="1"/>
  <c r="F20" i="1" s="1"/>
  <c r="F6" i="1"/>
  <c r="E51" i="6"/>
  <c r="S11" i="6"/>
  <c r="M11" i="6"/>
  <c r="S21" i="6"/>
  <c r="M21" i="6"/>
  <c r="I21" i="6"/>
  <c r="G21" i="6"/>
  <c r="F21" i="6"/>
  <c r="S7" i="6"/>
  <c r="S6" i="6"/>
  <c r="G3" i="6"/>
  <c r="F3" i="6" s="1"/>
  <c r="M6" i="6"/>
  <c r="J50" i="6"/>
  <c r="I3" i="6"/>
  <c r="M7" i="6"/>
  <c r="S5" i="6"/>
  <c r="M5" i="6"/>
  <c r="S10" i="6"/>
  <c r="M10" i="6"/>
  <c r="S3" i="6"/>
  <c r="M3" i="6"/>
  <c r="P9" i="6"/>
  <c r="P8" i="6"/>
  <c r="J8" i="6"/>
  <c r="P4" i="6"/>
  <c r="S20" i="6"/>
  <c r="S17" i="6"/>
  <c r="S14" i="6"/>
  <c r="P20" i="6"/>
  <c r="P17" i="6"/>
  <c r="P14" i="6"/>
  <c r="S19" i="6"/>
  <c r="S16" i="6"/>
  <c r="S13" i="6"/>
  <c r="P19" i="6"/>
  <c r="P16" i="6"/>
  <c r="P13" i="6"/>
  <c r="G19" i="6"/>
  <c r="G16" i="6"/>
  <c r="S18" i="6"/>
  <c r="S15" i="6"/>
  <c r="P18" i="6"/>
  <c r="P15" i="6"/>
  <c r="P12" i="6"/>
  <c r="S12" i="6"/>
  <c r="K20" i="6"/>
  <c r="K19" i="6"/>
  <c r="U19" i="6" s="1"/>
  <c r="K18" i="6"/>
  <c r="K17" i="6"/>
  <c r="J17" i="6"/>
  <c r="M17" i="6" s="1"/>
  <c r="K16" i="6"/>
  <c r="J16" i="6"/>
  <c r="J15" i="6"/>
  <c r="K15" i="6"/>
  <c r="I20" i="6"/>
  <c r="J20" i="6" s="1"/>
  <c r="N20" i="6" s="1"/>
  <c r="H20" i="6"/>
  <c r="I19" i="6"/>
  <c r="D19" i="6" s="1"/>
  <c r="I18" i="6"/>
  <c r="M18" i="6" s="1"/>
  <c r="F18" i="6"/>
  <c r="H17" i="6"/>
  <c r="F15" i="6"/>
  <c r="J14" i="6"/>
  <c r="I14" i="6"/>
  <c r="M14" i="6" s="1"/>
  <c r="J13" i="6"/>
  <c r="I13" i="6"/>
  <c r="H14" i="6"/>
  <c r="G13" i="6"/>
  <c r="F12" i="6"/>
  <c r="J12" i="6"/>
  <c r="I12" i="6"/>
  <c r="F11" i="6"/>
  <c r="H11" i="6"/>
  <c r="G10" i="6"/>
  <c r="H10" i="6"/>
  <c r="G9" i="6"/>
  <c r="F9" i="6"/>
  <c r="H8" i="6"/>
  <c r="M8" i="6" s="1"/>
  <c r="F8" i="6"/>
  <c r="H7" i="6"/>
  <c r="K7" i="6" s="1"/>
  <c r="G7" i="6"/>
  <c r="F6" i="6"/>
  <c r="G6" i="6"/>
  <c r="U6" i="6" s="1"/>
  <c r="K11" i="6"/>
  <c r="K10" i="6"/>
  <c r="K9" i="6"/>
  <c r="J7" i="6"/>
  <c r="J6" i="6"/>
  <c r="H5" i="6"/>
  <c r="H4" i="6"/>
  <c r="U4" i="6" s="1"/>
  <c r="G4" i="6"/>
  <c r="I5" i="6"/>
  <c r="I4" i="6"/>
  <c r="F54" i="1"/>
  <c r="I34" i="6"/>
  <c r="M20" i="6"/>
  <c r="H32" i="6"/>
  <c r="U32" i="6" s="1"/>
  <c r="M35" i="6"/>
  <c r="U35" i="6"/>
  <c r="J19" i="6"/>
  <c r="I15" i="6"/>
  <c r="H16" i="6"/>
  <c r="M28" i="6"/>
  <c r="U13" i="6"/>
  <c r="K14" i="6"/>
  <c r="N14" i="6"/>
  <c r="F13" i="6"/>
  <c r="Q13" i="6"/>
  <c r="F20" i="6"/>
  <c r="J3" i="6"/>
  <c r="P3" i="6" s="1"/>
  <c r="H9" i="6"/>
  <c r="N9" i="6" s="1"/>
  <c r="I35" i="6"/>
  <c r="N35" i="6" s="1"/>
  <c r="U9" i="6"/>
  <c r="F4" i="6"/>
  <c r="J4" i="6" s="1"/>
  <c r="P6" i="6"/>
  <c r="J22" i="6"/>
  <c r="K22" i="6" s="1"/>
  <c r="U8" i="6"/>
  <c r="J10" i="6"/>
  <c r="P10" i="6" s="1"/>
  <c r="N10" i="6"/>
  <c r="M12" i="6"/>
  <c r="U14" i="6"/>
  <c r="J18" i="6"/>
  <c r="D18" i="6"/>
  <c r="M15" i="6"/>
  <c r="G17" i="6"/>
  <c r="U17" i="6"/>
  <c r="I17" i="6"/>
  <c r="U3" i="6"/>
  <c r="P25" i="6"/>
  <c r="M37" i="6"/>
  <c r="J37" i="6"/>
  <c r="D37" i="6" s="1"/>
  <c r="U37" i="6"/>
  <c r="I11" i="6"/>
  <c r="U11" i="6"/>
  <c r="M27" i="6"/>
  <c r="U38" i="6"/>
  <c r="M32" i="6"/>
  <c r="F14" i="6"/>
  <c r="G14" i="6"/>
  <c r="D14" i="6"/>
  <c r="D15" i="6"/>
  <c r="D35" i="6"/>
  <c r="F35" i="6"/>
  <c r="Q35" i="6"/>
  <c r="N25" i="6"/>
  <c r="K3" i="6"/>
  <c r="Q3" i="6" s="1"/>
  <c r="N4" i="6"/>
  <c r="Q4" i="6"/>
  <c r="N7" i="6"/>
  <c r="P11" i="6"/>
  <c r="N11" i="6"/>
  <c r="D20" i="6"/>
  <c r="N18" i="6"/>
  <c r="G37" i="6"/>
  <c r="H37" i="6" s="1"/>
  <c r="T37" i="6"/>
  <c r="N37" i="6"/>
  <c r="I10" i="6"/>
  <c r="D10" i="6" s="1"/>
  <c r="Q10" i="6"/>
  <c r="F21" i="1" l="1"/>
  <c r="U40" i="6"/>
  <c r="D34" i="6"/>
  <c r="G34" i="6"/>
  <c r="H34" i="6" s="1"/>
  <c r="T34" i="6" s="1"/>
  <c r="U21" i="6"/>
  <c r="Q22" i="6"/>
  <c r="P22" i="6"/>
  <c r="G36" i="6"/>
  <c r="T36" i="6" s="1"/>
  <c r="N17" i="6"/>
  <c r="D17" i="6"/>
  <c r="F39" i="6"/>
  <c r="K12" i="6"/>
  <c r="N12" i="6" s="1"/>
  <c r="D12" i="6"/>
  <c r="G15" i="6"/>
  <c r="H15" i="6" s="1"/>
  <c r="T15" i="6" s="1"/>
  <c r="U15" i="6"/>
  <c r="H30" i="6"/>
  <c r="I30" i="6" s="1"/>
  <c r="N22" i="6"/>
  <c r="J11" i="6"/>
  <c r="D11" i="6"/>
  <c r="I36" i="6"/>
  <c r="N15" i="6"/>
  <c r="S4" i="6"/>
  <c r="K4" i="6"/>
  <c r="I9" i="6"/>
  <c r="M9" i="6"/>
  <c r="Q9" i="6"/>
  <c r="G12" i="6"/>
  <c r="U12" i="6"/>
  <c r="T17" i="6"/>
  <c r="F17" i="6"/>
  <c r="Q17" i="6" s="1"/>
  <c r="T16" i="6"/>
  <c r="U16" i="6"/>
  <c r="I16" i="6"/>
  <c r="F30" i="1"/>
  <c r="M38" i="6"/>
  <c r="J38" i="6"/>
  <c r="H33" i="6"/>
  <c r="D3" i="6"/>
  <c r="N26" i="6"/>
  <c r="K25" i="6"/>
  <c r="D25" i="6" s="1"/>
  <c r="U27" i="6"/>
  <c r="G27" i="6"/>
  <c r="J29" i="6"/>
  <c r="N29" i="6"/>
  <c r="H29" i="6"/>
  <c r="H31" i="6"/>
  <c r="N31" i="6" s="1"/>
  <c r="Q37" i="6"/>
  <c r="J40" i="6"/>
  <c r="M33" i="6"/>
  <c r="M39" i="6"/>
  <c r="J39" i="6"/>
  <c r="N21" i="6"/>
  <c r="N3" i="6"/>
  <c r="J21" i="6"/>
  <c r="P21" i="6" s="1"/>
  <c r="I26" i="6"/>
  <c r="T35" i="6"/>
  <c r="H19" i="6"/>
  <c r="T19" i="6" s="1"/>
  <c r="N19" i="6"/>
  <c r="F19" i="6"/>
  <c r="Q19" i="6" s="1"/>
  <c r="F10" i="6"/>
  <c r="T10" i="6" s="1"/>
  <c r="Q14" i="6"/>
  <c r="F41" i="1"/>
  <c r="H22" i="6"/>
  <c r="T22" i="6" s="1"/>
  <c r="U24" i="6"/>
  <c r="K24" i="6"/>
  <c r="I7" i="6"/>
  <c r="P7" i="6"/>
  <c r="I31" i="6"/>
  <c r="U23" i="6"/>
  <c r="M23" i="6"/>
  <c r="Q39" i="6"/>
  <c r="F55" i="1"/>
  <c r="U36" i="6"/>
  <c r="M36" i="6"/>
  <c r="P26" i="6"/>
  <c r="D22" i="6"/>
  <c r="U25" i="6"/>
  <c r="G18" i="6"/>
  <c r="H18" i="6" s="1"/>
  <c r="T18" i="6" s="1"/>
  <c r="F23" i="6"/>
  <c r="N23" i="6" s="1"/>
  <c r="M16" i="6"/>
  <c r="H28" i="6"/>
  <c r="G8" i="6"/>
  <c r="N34" i="6"/>
  <c r="F5" i="6"/>
  <c r="U7" i="6"/>
  <c r="M13" i="6"/>
  <c r="K13" i="6"/>
  <c r="Q20" i="6"/>
  <c r="G20" i="6"/>
  <c r="T20" i="6" s="1"/>
  <c r="U20" i="6"/>
  <c r="F7" i="1"/>
  <c r="U26" i="6"/>
  <c r="N32" i="6"/>
  <c r="M4" i="6"/>
  <c r="U18" i="6"/>
  <c r="H3" i="6"/>
  <c r="T3" i="6" s="1"/>
  <c r="I32" i="6"/>
  <c r="F26" i="6"/>
  <c r="U10" i="6"/>
  <c r="M19" i="6"/>
  <c r="T14" i="6"/>
  <c r="I6" i="6"/>
  <c r="U34" i="6"/>
  <c r="J30" i="6" l="1"/>
  <c r="Q30" i="6" s="1"/>
  <c r="D30" i="6"/>
  <c r="P30" i="6"/>
  <c r="H13" i="6"/>
  <c r="T13" i="6" s="1"/>
  <c r="N13" i="6"/>
  <c r="D13" i="6"/>
  <c r="I28" i="6"/>
  <c r="N28" i="6"/>
  <c r="Q34" i="6"/>
  <c r="D40" i="6"/>
  <c r="P40" i="6"/>
  <c r="K40" i="6"/>
  <c r="D38" i="6"/>
  <c r="F38" i="6"/>
  <c r="Q38" i="6" s="1"/>
  <c r="N38" i="6"/>
  <c r="H38" i="6"/>
  <c r="T38" i="6" s="1"/>
  <c r="N40" i="6"/>
  <c r="Q26" i="6"/>
  <c r="D26" i="6"/>
  <c r="T26" i="6"/>
  <c r="D39" i="6"/>
  <c r="N39" i="6"/>
  <c r="H25" i="6"/>
  <c r="Q25" i="6"/>
  <c r="T25" i="6"/>
  <c r="F31" i="1"/>
  <c r="Q12" i="6"/>
  <c r="H12" i="6"/>
  <c r="T12" i="6" s="1"/>
  <c r="N36" i="6"/>
  <c r="F36" i="6"/>
  <c r="Q36" i="6" s="1"/>
  <c r="D36" i="6"/>
  <c r="J32" i="6"/>
  <c r="S32" i="6" s="1"/>
  <c r="Q32" i="6"/>
  <c r="F8" i="1"/>
  <c r="Q18" i="6"/>
  <c r="M31" i="6"/>
  <c r="J23" i="6"/>
  <c r="F42" i="1"/>
  <c r="U29" i="6"/>
  <c r="U30" i="6"/>
  <c r="N30" i="6"/>
  <c r="Q23" i="6"/>
  <c r="S31" i="6"/>
  <c r="J31" i="6"/>
  <c r="Q31" i="6" s="1"/>
  <c r="K31" i="6"/>
  <c r="T31" i="6" s="1"/>
  <c r="D16" i="6"/>
  <c r="N16" i="6"/>
  <c r="F16" i="6"/>
  <c r="Q16" i="6" s="1"/>
  <c r="G39" i="6"/>
  <c r="T39" i="6" s="1"/>
  <c r="U5" i="6"/>
  <c r="K5" i="6"/>
  <c r="U31" i="6"/>
  <c r="F7" i="6"/>
  <c r="T7" i="6" s="1"/>
  <c r="D7" i="6"/>
  <c r="Q7" i="6"/>
  <c r="I29" i="6"/>
  <c r="P29" i="6"/>
  <c r="Q11" i="6"/>
  <c r="G11" i="6"/>
  <c r="T11" i="6"/>
  <c r="K6" i="6"/>
  <c r="N6" i="6"/>
  <c r="I27" i="6"/>
  <c r="N27" i="6"/>
  <c r="U33" i="6"/>
  <c r="I33" i="6"/>
  <c r="D9" i="6"/>
  <c r="J9" i="6"/>
  <c r="T9" i="6" s="1"/>
  <c r="S9" i="6"/>
  <c r="K21" i="6"/>
  <c r="F22" i="1"/>
  <c r="I8" i="6"/>
  <c r="Q8" i="6" s="1"/>
  <c r="N8" i="6"/>
  <c r="F56" i="1"/>
  <c r="P24" i="6"/>
  <c r="J24" i="6"/>
  <c r="N24" i="6"/>
  <c r="Q27" i="6"/>
  <c r="T4" i="6"/>
  <c r="D4" i="6"/>
  <c r="Q15" i="6"/>
  <c r="S23" i="6" l="1"/>
  <c r="K23" i="6"/>
  <c r="T23" i="6" s="1"/>
  <c r="F32" i="1"/>
  <c r="F43" i="1"/>
  <c r="Q24" i="6"/>
  <c r="D24" i="6"/>
  <c r="G24" i="6"/>
  <c r="T24" i="6" s="1"/>
  <c r="F23" i="1"/>
  <c r="K32" i="6"/>
  <c r="K27" i="6"/>
  <c r="T27" i="6" s="1"/>
  <c r="S27" i="6"/>
  <c r="P5" i="6"/>
  <c r="J5" i="6"/>
  <c r="N5" i="6"/>
  <c r="J28" i="6"/>
  <c r="T28" i="6" s="1"/>
  <c r="S28" i="6"/>
  <c r="T21" i="6"/>
  <c r="Q21" i="6"/>
  <c r="H21" i="6"/>
  <c r="D21" i="6"/>
  <c r="F57" i="1"/>
  <c r="F9" i="1"/>
  <c r="T30" i="6"/>
  <c r="K33" i="6"/>
  <c r="T33" i="6" s="1"/>
  <c r="Q33" i="6"/>
  <c r="S33" i="6"/>
  <c r="J33" i="6"/>
  <c r="D33" i="6" s="1"/>
  <c r="N33" i="6"/>
  <c r="Q28" i="6"/>
  <c r="Q6" i="6"/>
  <c r="H6" i="6"/>
  <c r="T6" i="6"/>
  <c r="D6" i="6"/>
  <c r="Q29" i="6"/>
  <c r="D29" i="6"/>
  <c r="D31" i="6"/>
  <c r="F29" i="6"/>
  <c r="T29" i="6" s="1"/>
  <c r="G30" i="6"/>
  <c r="Q40" i="6"/>
  <c r="H40" i="6"/>
  <c r="T40" i="6"/>
  <c r="K8" i="6"/>
  <c r="T8" i="6" s="1"/>
  <c r="D8" i="6"/>
  <c r="S8" i="6"/>
  <c r="F24" i="1" l="1"/>
  <c r="F44" i="1"/>
  <c r="Q5" i="6"/>
  <c r="D5" i="6"/>
  <c r="T5" i="6"/>
  <c r="G5" i="6"/>
  <c r="F10" i="1"/>
  <c r="D27" i="6"/>
  <c r="E27" i="6" s="1"/>
  <c r="D23" i="6"/>
  <c r="F33" i="1"/>
  <c r="D28" i="6"/>
  <c r="T32" i="6"/>
  <c r="D32" i="6"/>
  <c r="E32" i="6" s="1"/>
  <c r="E5" i="6" l="1"/>
  <c r="E35" i="6"/>
  <c r="E12" i="6"/>
  <c r="E22" i="6"/>
  <c r="E15" i="6"/>
  <c r="E14" i="6"/>
  <c r="E3" i="6"/>
  <c r="E11" i="6"/>
  <c r="E34" i="6"/>
  <c r="E17" i="6"/>
  <c r="E7" i="6"/>
  <c r="E36" i="6"/>
  <c r="E19" i="6"/>
  <c r="E9" i="6"/>
  <c r="E39" i="6"/>
  <c r="E40" i="6"/>
  <c r="E26" i="6"/>
  <c r="E20" i="6"/>
  <c r="E4" i="6"/>
  <c r="E25" i="6"/>
  <c r="E38" i="6"/>
  <c r="E18" i="6"/>
  <c r="E10" i="6"/>
  <c r="E16" i="6"/>
  <c r="E13" i="6"/>
  <c r="E30" i="6"/>
  <c r="E37" i="6"/>
  <c r="E29" i="6"/>
  <c r="F45" i="1"/>
  <c r="F11" i="1"/>
  <c r="E6" i="6"/>
  <c r="E31" i="6"/>
  <c r="E28" i="6"/>
  <c r="F34" i="1"/>
  <c r="E24" i="6"/>
  <c r="E8" i="6"/>
  <c r="E23" i="6"/>
  <c r="E21" i="6"/>
  <c r="E33" i="6"/>
  <c r="F12" i="1" l="1"/>
  <c r="T56" i="6"/>
  <c r="G56" i="1" s="1"/>
  <c r="I52" i="6"/>
  <c r="I54" i="6"/>
  <c r="L53" i="6"/>
  <c r="M52" i="6"/>
  <c r="G5" i="1" s="1"/>
  <c r="O52" i="6"/>
  <c r="G7" i="1" s="1"/>
  <c r="G52" i="6"/>
  <c r="V55" i="6"/>
  <c r="B26" i="1" s="1"/>
  <c r="T52" i="6"/>
  <c r="N56" i="6"/>
  <c r="G50" i="1" s="1"/>
  <c r="J52" i="6"/>
  <c r="L54" i="6"/>
  <c r="O53" i="6"/>
  <c r="G18" i="1" s="1"/>
  <c r="V53" i="6"/>
  <c r="B20" i="1" s="1"/>
  <c r="Q53" i="6"/>
  <c r="G20" i="1" s="1"/>
  <c r="G53" i="6"/>
  <c r="T54" i="6"/>
  <c r="L55" i="6"/>
  <c r="Q56" i="6"/>
  <c r="G53" i="1" s="1"/>
  <c r="G56" i="6"/>
  <c r="N54" i="6"/>
  <c r="G28" i="1" s="1"/>
  <c r="H52" i="6"/>
  <c r="P55" i="6"/>
  <c r="G41" i="1" s="1"/>
  <c r="Q55" i="6"/>
  <c r="G42" i="1" s="1"/>
  <c r="P56" i="6"/>
  <c r="G52" i="1" s="1"/>
  <c r="H55" i="6"/>
  <c r="M55" i="6"/>
  <c r="G38" i="1" s="1"/>
  <c r="K56" i="6"/>
  <c r="K52" i="6"/>
  <c r="M54" i="6"/>
  <c r="G27" i="1" s="1"/>
  <c r="R53" i="6"/>
  <c r="G21" i="1" s="1"/>
  <c r="I53" i="6"/>
  <c r="Q54" i="6"/>
  <c r="G31" i="1" s="1"/>
  <c r="O54" i="6"/>
  <c r="G29" i="1" s="1"/>
  <c r="T55" i="6"/>
  <c r="J56" i="6"/>
  <c r="P53" i="6"/>
  <c r="G19" i="1" s="1"/>
  <c r="R55" i="6"/>
  <c r="G43" i="1" s="1"/>
  <c r="S52" i="6"/>
  <c r="G11" i="1" s="1"/>
  <c r="G54" i="6"/>
  <c r="M53" i="6"/>
  <c r="G16" i="1" s="1"/>
  <c r="U53" i="6"/>
  <c r="G24" i="1" s="1"/>
  <c r="I56" i="6"/>
  <c r="T53" i="6"/>
  <c r="G23" i="1" s="1"/>
  <c r="I55" i="6"/>
  <c r="V56" i="6"/>
  <c r="B29" i="1" s="1"/>
  <c r="H54" i="6"/>
  <c r="R56" i="6"/>
  <c r="G54" i="1" s="1"/>
  <c r="L52" i="6"/>
  <c r="S55" i="6"/>
  <c r="G44" i="1" s="1"/>
  <c r="K53" i="6"/>
  <c r="J55" i="6"/>
  <c r="U55" i="6"/>
  <c r="O55" i="6"/>
  <c r="G40" i="1" s="1"/>
  <c r="V52" i="6"/>
  <c r="B17" i="1" s="1"/>
  <c r="N53" i="6"/>
  <c r="G17" i="1" s="1"/>
  <c r="O56" i="6"/>
  <c r="G51" i="1" s="1"/>
  <c r="K55" i="6"/>
  <c r="Q52" i="6"/>
  <c r="G9" i="1" s="1"/>
  <c r="J53" i="6"/>
  <c r="S54" i="6"/>
  <c r="G33" i="1" s="1"/>
  <c r="M56" i="6"/>
  <c r="G49" i="1" s="1"/>
  <c r="K54" i="6"/>
  <c r="S53" i="6"/>
  <c r="G22" i="1" s="1"/>
  <c r="P52" i="6"/>
  <c r="G8" i="1" s="1"/>
  <c r="V54" i="6"/>
  <c r="B23" i="1" s="1"/>
  <c r="J54" i="6"/>
  <c r="H53" i="6"/>
  <c r="N52" i="6"/>
  <c r="G6" i="1" s="1"/>
  <c r="L56" i="6"/>
  <c r="U54" i="6"/>
  <c r="R54" i="6"/>
  <c r="G32" i="1" s="1"/>
  <c r="S56" i="6"/>
  <c r="G55" i="1" s="1"/>
  <c r="G55" i="6"/>
  <c r="R52" i="6"/>
  <c r="G10" i="1" s="1"/>
  <c r="P54" i="6"/>
  <c r="G30" i="1" s="1"/>
  <c r="N55" i="6"/>
  <c r="G39" i="1" s="1"/>
  <c r="U52" i="6"/>
  <c r="U56" i="6"/>
  <c r="G57" i="1" s="1"/>
  <c r="H56" i="6"/>
  <c r="G45" i="1"/>
  <c r="F46" i="1"/>
  <c r="G34" i="1"/>
  <c r="F35" i="1"/>
  <c r="G35" i="1" l="1"/>
  <c r="G46" i="1"/>
  <c r="F13" i="1"/>
  <c r="G13" i="1" s="1"/>
  <c r="G12" i="1"/>
</calcChain>
</file>

<file path=xl/sharedStrings.xml><?xml version="1.0" encoding="utf-8"?>
<sst xmlns="http://schemas.openxmlformats.org/spreadsheetml/2006/main" count="144" uniqueCount="44">
  <si>
    <t>Lösung:</t>
  </si>
  <si>
    <t>Aufgabe 1:</t>
  </si>
  <si>
    <t>Für neue Zufallswerte</t>
  </si>
  <si>
    <t>F9 drücken</t>
  </si>
  <si>
    <t>a)</t>
  </si>
  <si>
    <t>b)</t>
  </si>
  <si>
    <t>c)</t>
  </si>
  <si>
    <t>a</t>
  </si>
  <si>
    <t>b</t>
  </si>
  <si>
    <t>c</t>
  </si>
  <si>
    <t>Gegeben ist:</t>
  </si>
  <si>
    <t xml:space="preserve">Gegeben ist: </t>
  </si>
  <si>
    <t>αβγ</t>
  </si>
  <si>
    <t>α</t>
  </si>
  <si>
    <t>β</t>
  </si>
  <si>
    <t>γ</t>
  </si>
  <si>
    <t>1. Berechne γ mit Winkelsummensatz:</t>
  </si>
  <si>
    <t>1. Berechne α mit Winkelsummensatz:</t>
  </si>
  <si>
    <t>1. Berechne β mit Winkelsummensatz:</t>
  </si>
  <si>
    <t xml:space="preserve">2. Berechne Seite a mit Sinussatz: </t>
  </si>
  <si>
    <t xml:space="preserve">2. Berechne Seite b mit Sinussatz: </t>
  </si>
  <si>
    <t xml:space="preserve">3. Berechne Seite c mit Sinussatz: </t>
  </si>
  <si>
    <t xml:space="preserve">3. Berechne Seite b mit Sinussatz: </t>
  </si>
  <si>
    <t>Gegeben ist das folgende allgemeine Dreieck.</t>
  </si>
  <si>
    <t xml:space="preserve">Bestimme alle fehlenden Seiten und Winkel. </t>
  </si>
  <si>
    <t>1. Kosinussatz: c² = a² + b² - 2ab ∙ cos(γ)</t>
  </si>
  <si>
    <t>1. Kosinussatz: b² = a² + c² - 2ac ∙ cos(β)</t>
  </si>
  <si>
    <t>1. Kosinussatz: a² = b² + c² - 2bc ∙ cos(α)</t>
  </si>
  <si>
    <t xml:space="preserve">2. Berechne β mit Sinussatz: </t>
  </si>
  <si>
    <t>3. Berechne γ mit Winkelsummensatz:</t>
  </si>
  <si>
    <t>3. Berechne β mit Winkelsummensatz:</t>
  </si>
  <si>
    <t xml:space="preserve">2. Berechne α mit Sinussatz: </t>
  </si>
  <si>
    <t xml:space="preserve">1. Berechne β mit Sinussatz: </t>
  </si>
  <si>
    <t>2. Berechne γ mit Winkelsummensatz:</t>
  </si>
  <si>
    <t xml:space="preserve">1. Berechne γ mit Sinussatz: </t>
  </si>
  <si>
    <t>2. Berechne β mit Winkelsummensatz:</t>
  </si>
  <si>
    <t xml:space="preserve">1. Berechne α mit Sinussatz: </t>
  </si>
  <si>
    <t>2. Berechne α mit Winkelsummensatz:</t>
  </si>
  <si>
    <t xml:space="preserve">3. Berechne Seite a mit Sinussatz: </t>
  </si>
  <si>
    <t>d)</t>
  </si>
  <si>
    <t>e)</t>
  </si>
  <si>
    <t>Berechnungen an allgemeinen Dreiecken</t>
  </si>
  <si>
    <t>www.schlauistwow.de</t>
  </si>
  <si>
    <t>1. Kosinussatz: cos(α) = (b² + c² - a²) : 2bc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</si>
</sst>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sz val="11"/>
      <name val="Calibri"/>
      <family val="2"/>
    </font>
    <font>
      <sz val="9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Alignment="1">
      <alignment vertical="top"/>
    </xf>
    <xf numFmtId="0" fontId="0" fillId="0" borderId="0" xfId="0" quotePrefix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6" fillId="0" borderId="0" xfId="0" applyFont="1"/>
    <xf numFmtId="0" fontId="2" fillId="3" borderId="0" xfId="0" applyFont="1" applyFill="1"/>
    <xf numFmtId="0" fontId="2" fillId="4" borderId="0" xfId="0" applyFont="1" applyFill="1"/>
    <xf numFmtId="0" fontId="8" fillId="0" borderId="0" xfId="0" applyFont="1"/>
    <xf numFmtId="0" fontId="8" fillId="0" borderId="0" xfId="0" applyFont="1" applyBorder="1"/>
    <xf numFmtId="0" fontId="2" fillId="0" borderId="0" xfId="0" applyFont="1" applyAlignment="1">
      <alignment horizontal="right" vertical="top"/>
    </xf>
    <xf numFmtId="0" fontId="7" fillId="0" borderId="0" xfId="0" applyFont="1"/>
    <xf numFmtId="0" fontId="0" fillId="5" borderId="0" xfId="0" applyFill="1"/>
    <xf numFmtId="0" fontId="2" fillId="0" borderId="0" xfId="0" applyFont="1" applyFill="1"/>
    <xf numFmtId="0" fontId="0" fillId="0" borderId="0" xfId="0" applyFill="1"/>
    <xf numFmtId="0" fontId="1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5</xdr:row>
      <xdr:rowOff>139700</xdr:rowOff>
    </xdr:from>
    <xdr:to>
      <xdr:col>4</xdr:col>
      <xdr:colOff>196850</xdr:colOff>
      <xdr:row>14</xdr:row>
      <xdr:rowOff>6350</xdr:rowOff>
    </xdr:to>
    <xdr:pic>
      <xdr:nvPicPr>
        <xdr:cNvPr id="1119" name="Grafik 1">
          <a:extLst>
            <a:ext uri="{FF2B5EF4-FFF2-40B4-BE49-F238E27FC236}">
              <a16:creationId xmlns:a16="http://schemas.microsoft.com/office/drawing/2014/main" id="{509E6047-DBAF-15C9-B2A0-1E36E7DF1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61" t="37994" r="2057" b="14514"/>
        <a:stretch>
          <a:fillRect/>
        </a:stretch>
      </xdr:blipFill>
      <xdr:spPr bwMode="auto">
        <a:xfrm>
          <a:off x="101600" y="952500"/>
          <a:ext cx="2654300" cy="132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D44" sqref="D44"/>
    </sheetView>
  </sheetViews>
  <sheetFormatPr baseColWidth="10" defaultRowHeight="12.5" x14ac:dyDescent="0.25"/>
  <cols>
    <col min="1" max="1" width="3.90625" customWidth="1"/>
    <col min="5" max="5" width="4.1796875" customWidth="1"/>
    <col min="6" max="6" width="2" customWidth="1"/>
    <col min="7" max="7" width="3.54296875" customWidth="1"/>
    <col min="8" max="8" width="6.453125" customWidth="1"/>
    <col min="9" max="9" width="31.36328125" customWidth="1"/>
  </cols>
  <sheetData>
    <row r="1" spans="1:12" ht="13" x14ac:dyDescent="0.3">
      <c r="A1" s="7" t="s">
        <v>41</v>
      </c>
      <c r="F1" s="16"/>
    </row>
    <row r="2" spans="1:12" x14ac:dyDescent="0.25">
      <c r="E2" s="2"/>
      <c r="F2" s="16"/>
    </row>
    <row r="3" spans="1:12" ht="13" x14ac:dyDescent="0.3">
      <c r="A3" s="1" t="s">
        <v>1</v>
      </c>
      <c r="E3" s="2"/>
      <c r="F3" s="16"/>
      <c r="G3" s="1" t="s">
        <v>0</v>
      </c>
    </row>
    <row r="4" spans="1:12" x14ac:dyDescent="0.25">
      <c r="A4" s="3" t="s">
        <v>23</v>
      </c>
      <c r="E4" s="2"/>
      <c r="F4" s="17"/>
      <c r="G4" s="3" t="s">
        <v>4</v>
      </c>
      <c r="H4" s="3"/>
    </row>
    <row r="5" spans="1:12" ht="13" x14ac:dyDescent="0.3">
      <c r="A5" s="3" t="s">
        <v>24</v>
      </c>
      <c r="E5" s="2"/>
      <c r="F5" s="17">
        <v>1</v>
      </c>
      <c r="G5" s="1" t="str">
        <f ca="1">VLOOKUP(F5,Daten!$E$52:$V$56,9)</f>
        <v>1. Berechne β mit Winkelsummensatz:</v>
      </c>
      <c r="H5" s="5"/>
      <c r="K5" s="23" t="s">
        <v>2</v>
      </c>
      <c r="L5" s="23"/>
    </row>
    <row r="6" spans="1:12" ht="13" x14ac:dyDescent="0.3">
      <c r="E6" s="2"/>
      <c r="F6" s="17">
        <f t="shared" ref="F6:F13" si="0">F5</f>
        <v>1</v>
      </c>
      <c r="G6" s="3" t="str">
        <f ca="1">VLOOKUP(F6,Daten!$E$52:$V$56,10)</f>
        <v>β = 180° - α - γ = 180° - 69,87° - 40,12°</v>
      </c>
      <c r="H6" s="1"/>
      <c r="K6" s="23" t="s">
        <v>3</v>
      </c>
      <c r="L6" s="23"/>
    </row>
    <row r="7" spans="1:12" x14ac:dyDescent="0.25">
      <c r="E7" s="2"/>
      <c r="F7" s="17">
        <f t="shared" si="0"/>
        <v>1</v>
      </c>
      <c r="G7" s="3" t="str">
        <f ca="1">VLOOKUP(F7,Daten!$E$52:$V$56,11)</f>
        <v>β = 70,01°</v>
      </c>
    </row>
    <row r="8" spans="1:12" ht="13" x14ac:dyDescent="0.3">
      <c r="E8" s="2"/>
      <c r="F8" s="17">
        <f t="shared" si="0"/>
        <v>1</v>
      </c>
      <c r="G8" s="1" t="str">
        <f ca="1">VLOOKUP(F8,Daten!$E$52:$V$56,12)</f>
        <v xml:space="preserve">2. Berechne Seite a mit Sinussatz: </v>
      </c>
    </row>
    <row r="9" spans="1:12" ht="13" x14ac:dyDescent="0.3">
      <c r="E9" s="2"/>
      <c r="F9" s="17">
        <f t="shared" si="0"/>
        <v>1</v>
      </c>
      <c r="G9" s="3" t="str">
        <f ca="1">VLOOKUP(F9,Daten!$E$52:$V$56,13)</f>
        <v>a:b = sin(α) : sin(β) =&gt; a = b ∙ sin(α) : sin(β)</v>
      </c>
      <c r="H9" s="1"/>
    </row>
    <row r="10" spans="1:12" x14ac:dyDescent="0.25">
      <c r="E10" s="2"/>
      <c r="F10" s="17">
        <f t="shared" si="0"/>
        <v>1</v>
      </c>
      <c r="G10" s="3" t="str">
        <f ca="1">VLOOKUP(F10,Daten!$E$52:$V$56,14)</f>
        <v>a = 6,65 ∙ sin(69,87°) : sin(70,01°) = 6,64</v>
      </c>
    </row>
    <row r="11" spans="1:12" ht="13" x14ac:dyDescent="0.3">
      <c r="E11" s="2"/>
      <c r="F11" s="17">
        <f t="shared" si="0"/>
        <v>1</v>
      </c>
      <c r="G11" s="1" t="str">
        <f ca="1">VLOOKUP(F11,Daten!$E$52:$V$56,15)</f>
        <v xml:space="preserve">3. Berechne Seite c mit Sinussatz: </v>
      </c>
      <c r="I11" s="8"/>
    </row>
    <row r="12" spans="1:12" ht="13" x14ac:dyDescent="0.3">
      <c r="E12" s="2"/>
      <c r="F12" s="17">
        <f t="shared" si="0"/>
        <v>1</v>
      </c>
      <c r="G12" s="3" t="str">
        <f ca="1">VLOOKUP(F12,Daten!$E$52:$V$56,16)</f>
        <v>c:b = sin(γ) : sin(β) =&gt; c = b ∙ sin(γ) : sin(β)</v>
      </c>
      <c r="H12" s="1"/>
    </row>
    <row r="13" spans="1:12" x14ac:dyDescent="0.25">
      <c r="E13" s="2"/>
      <c r="F13" s="17">
        <f t="shared" si="0"/>
        <v>1</v>
      </c>
      <c r="G13" s="3" t="str">
        <f ca="1">VLOOKUP(F13,Daten!$E$52:$V$56,17)</f>
        <v>c = 6,65 ∙ sin(40,12°) : sin(70,01°) = 4,56</v>
      </c>
    </row>
    <row r="14" spans="1:12" x14ac:dyDescent="0.25">
      <c r="A14" s="3"/>
      <c r="E14" s="2"/>
      <c r="F14" s="17"/>
    </row>
    <row r="15" spans="1:12" ht="13" x14ac:dyDescent="0.3">
      <c r="E15" s="2"/>
      <c r="F15" s="17"/>
      <c r="G15" s="3" t="s">
        <v>5</v>
      </c>
      <c r="H15" s="1"/>
    </row>
    <row r="16" spans="1:12" ht="13" x14ac:dyDescent="0.3">
      <c r="A16" s="11" t="s">
        <v>4</v>
      </c>
      <c r="B16" t="s">
        <v>10</v>
      </c>
      <c r="E16" s="2"/>
      <c r="F16" s="17">
        <v>2</v>
      </c>
      <c r="G16" s="1" t="str">
        <f ca="1">VLOOKUP(F16,Daten!$E$52:$V$56,9)</f>
        <v>1. Berechne α mit Winkelsummensatz:</v>
      </c>
      <c r="I16" s="8"/>
    </row>
    <row r="17" spans="1:8" x14ac:dyDescent="0.25">
      <c r="A17" s="10"/>
      <c r="B17" s="3" t="str">
        <f ca="1">VLOOKUP(1,Daten!$E$52:$V$56,18)</f>
        <v>b = 6,65, α = 69,87°, γ = 40,12°</v>
      </c>
      <c r="E17" s="2"/>
      <c r="F17" s="17">
        <f t="shared" ref="F17:F24" si="1">F16</f>
        <v>2</v>
      </c>
      <c r="G17" s="3" t="str">
        <f ca="1">VLOOKUP(F17,Daten!$E$52:$V$56,10)</f>
        <v>α = 180° - β - γ = 180° - 30,31° - 65,46°</v>
      </c>
      <c r="H17" s="3"/>
    </row>
    <row r="18" spans="1:8" x14ac:dyDescent="0.25">
      <c r="E18" s="2"/>
      <c r="F18" s="17">
        <f t="shared" si="1"/>
        <v>2</v>
      </c>
      <c r="G18" s="3" t="str">
        <f ca="1">VLOOKUP(F18,Daten!$E$52:$V$56,11)</f>
        <v>α = 84,23°</v>
      </c>
    </row>
    <row r="19" spans="1:8" ht="13" x14ac:dyDescent="0.3">
      <c r="A19" s="11" t="s">
        <v>5</v>
      </c>
      <c r="B19" t="s">
        <v>11</v>
      </c>
      <c r="E19" s="2"/>
      <c r="F19" s="17">
        <f t="shared" si="1"/>
        <v>2</v>
      </c>
      <c r="G19" s="1" t="str">
        <f ca="1">VLOOKUP(F19,Daten!$E$52:$V$56,12)</f>
        <v xml:space="preserve">2. Berechne Seite a mit Sinussatz: </v>
      </c>
      <c r="H19" s="1"/>
    </row>
    <row r="20" spans="1:8" ht="13" x14ac:dyDescent="0.3">
      <c r="A20" s="1"/>
      <c r="B20" s="3" t="str">
        <f ca="1">VLOOKUP(2,Daten!$E$52:$V$56,18)</f>
        <v>b = 3,14, β = 30,31°, γ = 65,46°</v>
      </c>
      <c r="E20" s="2"/>
      <c r="F20" s="17">
        <f t="shared" si="1"/>
        <v>2</v>
      </c>
      <c r="G20" s="3" t="str">
        <f ca="1">VLOOKUP(F20,Daten!$E$52:$V$56,13)</f>
        <v>a:b = sin(α) : sin(β) =&gt; a = b ∙ sin(α) : sin(β)</v>
      </c>
    </row>
    <row r="21" spans="1:8" x14ac:dyDescent="0.25">
      <c r="E21" s="2"/>
      <c r="F21" s="17">
        <f t="shared" si="1"/>
        <v>2</v>
      </c>
      <c r="G21" s="3" t="str">
        <f ca="1">VLOOKUP(F21,Daten!$E$52:$V$56,14)</f>
        <v>a = 3,14 ∙ sin(84,23°) : sin(30,31°) = 6,19</v>
      </c>
    </row>
    <row r="22" spans="1:8" ht="13" x14ac:dyDescent="0.3">
      <c r="A22" s="12" t="s">
        <v>6</v>
      </c>
      <c r="B22" t="s">
        <v>11</v>
      </c>
      <c r="E22" s="2"/>
      <c r="F22" s="17">
        <f t="shared" si="1"/>
        <v>2</v>
      </c>
      <c r="G22" s="1" t="str">
        <f ca="1">VLOOKUP(F22,Daten!$E$52:$V$56,15)</f>
        <v xml:space="preserve">3. Berechne Seite c mit Sinussatz: </v>
      </c>
      <c r="H22" s="1"/>
    </row>
    <row r="23" spans="1:8" x14ac:dyDescent="0.25">
      <c r="B23" s="3" t="str">
        <f ca="1">VLOOKUP(3,Daten!$E$52:$V$56,18)</f>
        <v>a = 4,35, c = 2,45, β = 37,18°</v>
      </c>
      <c r="C23" s="4"/>
      <c r="D23" s="4"/>
      <c r="E23" s="2"/>
      <c r="F23" s="17">
        <f t="shared" si="1"/>
        <v>2</v>
      </c>
      <c r="G23" s="3" t="str">
        <f ca="1">VLOOKUP(F23,Daten!$E$52:$V$56,16)</f>
        <v>c:b = sin(γ) : sin(β) =&gt; c = b ∙ sin(γ) : sin(β)</v>
      </c>
    </row>
    <row r="24" spans="1:8" x14ac:dyDescent="0.25">
      <c r="B24" s="4"/>
      <c r="E24" s="2"/>
      <c r="F24" s="17">
        <f t="shared" si="1"/>
        <v>2</v>
      </c>
      <c r="G24" s="3" t="str">
        <f ca="1">VLOOKUP(F24,Daten!$E$52:$V$56,17)</f>
        <v>c = 3,14 ∙ sin(65,46°) : sin(30,31°) = 5,66</v>
      </c>
    </row>
    <row r="25" spans="1:8" ht="13" x14ac:dyDescent="0.3">
      <c r="A25" s="18" t="s">
        <v>39</v>
      </c>
      <c r="B25" t="s">
        <v>11</v>
      </c>
      <c r="C25" s="4"/>
      <c r="D25" s="4"/>
      <c r="E25" s="2"/>
      <c r="F25" s="16"/>
      <c r="H25" s="1"/>
    </row>
    <row r="26" spans="1:8" x14ac:dyDescent="0.25">
      <c r="A26" s="4"/>
      <c r="B26" s="3" t="str">
        <f ca="1">VLOOKUP(4,Daten!$E$52:$V$56,18)</f>
        <v>b = 6,36, β = 33,89°, γ = 69,46°</v>
      </c>
      <c r="C26" s="4"/>
      <c r="D26" s="4"/>
      <c r="E26" s="2"/>
      <c r="F26" s="16"/>
      <c r="G26" s="3" t="s">
        <v>6</v>
      </c>
    </row>
    <row r="27" spans="1:8" ht="13" x14ac:dyDescent="0.3">
      <c r="C27" s="4"/>
      <c r="D27" s="4"/>
      <c r="E27" s="2"/>
      <c r="F27" s="17">
        <v>3</v>
      </c>
      <c r="G27" s="1" t="str">
        <f ca="1">VLOOKUP(F27,Daten!$E$52:$V$56,9)</f>
        <v>1. Kosinussatz: b² = a² + c² - 2ac ∙ cos(β)</v>
      </c>
    </row>
    <row r="28" spans="1:8" ht="13" x14ac:dyDescent="0.3">
      <c r="A28" s="18" t="s">
        <v>40</v>
      </c>
      <c r="B28" t="s">
        <v>11</v>
      </c>
      <c r="E28" s="2"/>
      <c r="F28" s="17">
        <f t="shared" ref="F28:F35" si="2">F27</f>
        <v>3</v>
      </c>
      <c r="G28" s="3" t="str">
        <f ca="1">VLOOKUP(F28,Daten!$E$52:$V$56,10)</f>
        <v>b² = 4,35² + 2,45² - 2∙4,35∙2,45∙cos(37,18°)</v>
      </c>
      <c r="H28" s="1"/>
    </row>
    <row r="29" spans="1:8" ht="13" x14ac:dyDescent="0.3">
      <c r="B29" s="3" t="str">
        <f ca="1">VLOOKUP(5,Daten!$E$52:$V$56,18)</f>
        <v>b = 5,87, c = 4,5, α = 46,65°</v>
      </c>
      <c r="E29" s="2"/>
      <c r="F29" s="17">
        <f t="shared" si="2"/>
        <v>3</v>
      </c>
      <c r="G29" s="3" t="str">
        <f ca="1">VLOOKUP(F29,Daten!$E$52:$V$56,11)</f>
        <v>b = 2,82</v>
      </c>
      <c r="H29" s="1"/>
    </row>
    <row r="30" spans="1:8" ht="13" x14ac:dyDescent="0.3">
      <c r="B30" s="4"/>
      <c r="E30" s="2"/>
      <c r="F30" s="17">
        <f t="shared" si="2"/>
        <v>3</v>
      </c>
      <c r="G30" s="1" t="str">
        <f ca="1">VLOOKUP(F30,Daten!$E$52:$V$56,12)</f>
        <v xml:space="preserve">2. Berechne α mit Sinussatz: </v>
      </c>
    </row>
    <row r="31" spans="1:8" x14ac:dyDescent="0.25">
      <c r="B31" s="4"/>
      <c r="E31" s="2"/>
      <c r="F31" s="17">
        <f t="shared" si="2"/>
        <v>3</v>
      </c>
      <c r="G31" s="3" t="str">
        <f ca="1">VLOOKUP(F31,Daten!$E$52:$V$56,13)</f>
        <v>a:b = sin(α) : sin(β) =&gt; sin(α) = a : b ∙ sin(β)</v>
      </c>
    </row>
    <row r="32" spans="1:8" ht="13" x14ac:dyDescent="0.3">
      <c r="B32" s="4"/>
      <c r="E32" s="2"/>
      <c r="F32" s="17">
        <f t="shared" si="2"/>
        <v>3</v>
      </c>
      <c r="G32" s="3" t="str">
        <f ca="1">VLOOKUP(F32,Daten!$E$52:$V$56,14)</f>
        <v>sin(α) = 4,35 : 2,82 ∙ sin(37,18°) =&gt; α = 68,87°</v>
      </c>
      <c r="H32" s="1"/>
    </row>
    <row r="33" spans="1:8" ht="13" x14ac:dyDescent="0.3">
      <c r="B33" s="4"/>
      <c r="E33" s="2"/>
      <c r="F33" s="17">
        <f t="shared" si="2"/>
        <v>3</v>
      </c>
      <c r="G33" s="1" t="str">
        <f ca="1">VLOOKUP(F33,Daten!$E$52:$V$56,15)</f>
        <v>3. Berechne γ mit Winkelsummensatz:</v>
      </c>
    </row>
    <row r="34" spans="1:8" x14ac:dyDescent="0.25">
      <c r="B34" s="4"/>
      <c r="E34" s="2"/>
      <c r="F34" s="17">
        <f t="shared" si="2"/>
        <v>3</v>
      </c>
      <c r="G34" s="3" t="str">
        <f ca="1">VLOOKUP(F34,Daten!$E$52:$V$56,16)</f>
        <v>γ = 180° - α - β = 180° - 68,87° - 37,18°</v>
      </c>
    </row>
    <row r="35" spans="1:8" ht="13" x14ac:dyDescent="0.3">
      <c r="B35" s="4"/>
      <c r="E35" s="2"/>
      <c r="F35" s="17">
        <f t="shared" si="2"/>
        <v>3</v>
      </c>
      <c r="G35" s="3" t="str">
        <f ca="1">VLOOKUP(F35,Daten!$E$52:$V$56,17)</f>
        <v>γ = 73,95°</v>
      </c>
      <c r="H35" s="1"/>
    </row>
    <row r="36" spans="1:8" x14ac:dyDescent="0.25">
      <c r="B36" s="4"/>
      <c r="E36" s="2"/>
      <c r="F36" s="16"/>
    </row>
    <row r="37" spans="1:8" x14ac:dyDescent="0.25">
      <c r="B37" s="4"/>
      <c r="E37" s="2"/>
      <c r="F37" s="16"/>
      <c r="G37" s="3" t="s">
        <v>39</v>
      </c>
    </row>
    <row r="38" spans="1:8" ht="13" x14ac:dyDescent="0.3">
      <c r="B38" s="4"/>
      <c r="E38" s="2"/>
      <c r="F38" s="17">
        <v>4</v>
      </c>
      <c r="G38" s="1" t="str">
        <f ca="1">VLOOKUP(F38,Daten!$E$52:$V$56,9)</f>
        <v>1. Berechne α mit Winkelsummensatz:</v>
      </c>
      <c r="H38" s="1"/>
    </row>
    <row r="39" spans="1:8" x14ac:dyDescent="0.25">
      <c r="B39" s="4"/>
      <c r="E39" s="2"/>
      <c r="F39" s="17">
        <f t="shared" ref="F39:F46" si="3">F38</f>
        <v>4</v>
      </c>
      <c r="G39" s="3" t="str">
        <f ca="1">VLOOKUP(F39,Daten!$E$52:$V$56,10)</f>
        <v>α = 180° - β - γ = 180° - 33,89° - 69,46°</v>
      </c>
    </row>
    <row r="40" spans="1:8" x14ac:dyDescent="0.25">
      <c r="B40" s="4"/>
      <c r="E40" s="2"/>
      <c r="F40" s="17">
        <f t="shared" si="3"/>
        <v>4</v>
      </c>
      <c r="G40" s="3" t="str">
        <f ca="1">VLOOKUP(F40,Daten!$E$52:$V$56,11)</f>
        <v>α = 76,65°</v>
      </c>
    </row>
    <row r="41" spans="1:8" ht="13" x14ac:dyDescent="0.3">
      <c r="B41" s="4"/>
      <c r="E41" s="2"/>
      <c r="F41" s="17">
        <f t="shared" si="3"/>
        <v>4</v>
      </c>
      <c r="G41" s="1" t="str">
        <f ca="1">VLOOKUP(F41,Daten!$E$52:$V$56,12)</f>
        <v xml:space="preserve">2. Berechne Seite a mit Sinussatz: </v>
      </c>
      <c r="H41" s="1"/>
    </row>
    <row r="42" spans="1:8" x14ac:dyDescent="0.25">
      <c r="B42" s="4"/>
      <c r="E42" s="2"/>
      <c r="F42" s="17">
        <f t="shared" si="3"/>
        <v>4</v>
      </c>
      <c r="G42" s="3" t="str">
        <f ca="1">VLOOKUP(F42,Daten!$E$52:$V$56,13)</f>
        <v>a:b = sin(α) : sin(β) =&gt; a = b ∙ sin(α) : sin(β)</v>
      </c>
    </row>
    <row r="43" spans="1:8" ht="13" x14ac:dyDescent="0.3">
      <c r="A43" s="1"/>
      <c r="B43" s="4"/>
      <c r="C43" s="4"/>
      <c r="D43" s="4"/>
      <c r="E43" s="2"/>
      <c r="F43" s="17">
        <f t="shared" si="3"/>
        <v>4</v>
      </c>
      <c r="G43" s="3" t="str">
        <f ca="1">VLOOKUP(F43,Daten!$E$52:$V$56,14)</f>
        <v>a = 6,36 ∙ sin(76,65°) : sin(33,89°) = 11,1</v>
      </c>
    </row>
    <row r="44" spans="1:8" ht="13" x14ac:dyDescent="0.3">
      <c r="A44" s="3"/>
      <c r="B44" s="4"/>
      <c r="C44" s="4"/>
      <c r="D44" s="4"/>
      <c r="E44" s="2"/>
      <c r="F44" s="17">
        <f t="shared" si="3"/>
        <v>4</v>
      </c>
      <c r="G44" s="1" t="str">
        <f ca="1">VLOOKUP(F44,Daten!$E$52:$V$56,15)</f>
        <v xml:space="preserve">3. Berechne Seite c mit Sinussatz: </v>
      </c>
      <c r="H44" s="3"/>
    </row>
    <row r="45" spans="1:8" ht="13" x14ac:dyDescent="0.3">
      <c r="A45" s="3"/>
      <c r="B45" s="4"/>
      <c r="C45" s="4"/>
      <c r="D45" s="4"/>
      <c r="E45" s="2"/>
      <c r="F45" s="17">
        <f t="shared" si="3"/>
        <v>4</v>
      </c>
      <c r="G45" s="3" t="str">
        <f ca="1">VLOOKUP(F45,Daten!$E$52:$V$56,16)</f>
        <v>c:b = sin(γ) : sin(β) =&gt; c = b ∙ sin(γ) : sin(β)</v>
      </c>
      <c r="H45" s="1"/>
    </row>
    <row r="46" spans="1:8" x14ac:dyDescent="0.25">
      <c r="A46" s="3"/>
      <c r="B46" s="4"/>
      <c r="C46" s="4"/>
      <c r="D46" s="4"/>
      <c r="E46" s="2"/>
      <c r="F46" s="17">
        <f t="shared" si="3"/>
        <v>4</v>
      </c>
      <c r="G46" s="3" t="str">
        <f ca="1">VLOOKUP(F46,Daten!$E$52:$V$56,17)</f>
        <v>c = 6,36 ∙ sin(69,46°) : sin(33,89°) = 10,68</v>
      </c>
    </row>
    <row r="47" spans="1:8" x14ac:dyDescent="0.25">
      <c r="A47" s="3"/>
      <c r="E47" s="2"/>
      <c r="F47" s="16"/>
      <c r="G47" s="6"/>
    </row>
    <row r="48" spans="1:8" ht="13" x14ac:dyDescent="0.3">
      <c r="A48" s="1"/>
      <c r="E48" s="2"/>
      <c r="F48" s="16"/>
      <c r="G48" s="3" t="s">
        <v>40</v>
      </c>
    </row>
    <row r="49" spans="1:8" ht="13" x14ac:dyDescent="0.3">
      <c r="A49" s="3"/>
      <c r="E49" s="2"/>
      <c r="F49" s="17">
        <v>5</v>
      </c>
      <c r="G49" s="1" t="str">
        <f ca="1">VLOOKUP(F49,Daten!$E$52:$V$56,9)</f>
        <v>1. Kosinussatz: a² = b² + c² - 2bc ∙ cos(α)</v>
      </c>
    </row>
    <row r="50" spans="1:8" x14ac:dyDescent="0.25">
      <c r="A50" s="3"/>
      <c r="E50" s="2"/>
      <c r="F50" s="17">
        <f t="shared" ref="F50:F57" si="4">F49</f>
        <v>5</v>
      </c>
      <c r="G50" s="3" t="str">
        <f ca="1">VLOOKUP(F50,Daten!$E$52:$V$56,10)</f>
        <v>a² = 5,87² + 4,5² - 2∙5,87∙4,5∙cos(46,65°)</v>
      </c>
    </row>
    <row r="51" spans="1:8" x14ac:dyDescent="0.25">
      <c r="A51" s="3"/>
      <c r="E51" s="2"/>
      <c r="F51" s="17">
        <f t="shared" si="4"/>
        <v>5</v>
      </c>
      <c r="G51" s="3" t="str">
        <f ca="1">VLOOKUP(F51,Daten!$E$52:$V$56,11)</f>
        <v>a = 4,29</v>
      </c>
    </row>
    <row r="52" spans="1:8" ht="13" x14ac:dyDescent="0.3">
      <c r="E52" s="2"/>
      <c r="F52" s="17">
        <f t="shared" si="4"/>
        <v>5</v>
      </c>
      <c r="G52" s="1" t="str">
        <f ca="1">VLOOKUP(F52,Daten!$E$52:$V$56,12)</f>
        <v xml:space="preserve">2. Berechne β mit Sinussatz: </v>
      </c>
    </row>
    <row r="53" spans="1:8" ht="13" x14ac:dyDescent="0.3">
      <c r="A53" s="3"/>
      <c r="E53" s="2"/>
      <c r="F53" s="17">
        <f t="shared" si="4"/>
        <v>5</v>
      </c>
      <c r="G53" s="3" t="str">
        <f ca="1">VLOOKUP(F53,Daten!$E$52:$V$56,13)</f>
        <v>b:a = sin(β) : sin(α) =&gt; sin(β) = b : a ∙ sin(α)</v>
      </c>
      <c r="H53" s="1"/>
    </row>
    <row r="54" spans="1:8" ht="13" x14ac:dyDescent="0.3">
      <c r="A54" s="3"/>
      <c r="E54" s="2"/>
      <c r="F54" s="17">
        <f t="shared" si="4"/>
        <v>5</v>
      </c>
      <c r="G54" s="3" t="str">
        <f ca="1">VLOOKUP(F54,Daten!$E$52:$V$56,14)</f>
        <v>sin(β) = 5,87 : 4,29 ∙ sin(46,65°) =&gt; β = 83,71°</v>
      </c>
      <c r="H54" s="1"/>
    </row>
    <row r="55" spans="1:8" ht="13" x14ac:dyDescent="0.3">
      <c r="A55" s="3"/>
      <c r="E55" s="2"/>
      <c r="F55" s="17">
        <f t="shared" si="4"/>
        <v>5</v>
      </c>
      <c r="G55" s="1" t="str">
        <f ca="1">VLOOKUP(F55,Daten!$E$52:$V$56,15)</f>
        <v>3. Berechne γ mit Winkelsummensatz:</v>
      </c>
    </row>
    <row r="56" spans="1:8" x14ac:dyDescent="0.25">
      <c r="B56" s="19" t="s">
        <v>42</v>
      </c>
      <c r="E56" s="2"/>
      <c r="F56" s="17">
        <f t="shared" si="4"/>
        <v>5</v>
      </c>
      <c r="G56" s="3" t="str">
        <f ca="1">VLOOKUP(F56,Daten!$E$52:$V$56,16)</f>
        <v>γ = 180° - α - β = 180° - 46,65° - 83,71°</v>
      </c>
    </row>
    <row r="57" spans="1:8" x14ac:dyDescent="0.25">
      <c r="E57" s="2"/>
      <c r="F57" s="17">
        <f t="shared" si="4"/>
        <v>5</v>
      </c>
      <c r="G57" s="3" t="str">
        <f ca="1">VLOOKUP(F57,Daten!$E$52:$V$56,17)</f>
        <v>γ = 49,64°</v>
      </c>
    </row>
  </sheetData>
  <mergeCells count="2">
    <mergeCell ref="K5:L5"/>
    <mergeCell ref="K6:L6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81"/>
  <sheetViews>
    <sheetView topLeftCell="H13" workbookViewId="0">
      <selection activeCell="Q33" sqref="Q33"/>
    </sheetView>
  </sheetViews>
  <sheetFormatPr baseColWidth="10" defaultRowHeight="12.5" x14ac:dyDescent="0.25"/>
  <cols>
    <col min="5" max="5" width="13.08984375" customWidth="1"/>
    <col min="9" max="9" width="15.08984375" customWidth="1"/>
    <col min="10" max="10" width="14.90625" customWidth="1"/>
    <col min="12" max="12" width="29.453125" customWidth="1"/>
    <col min="13" max="13" width="16.6328125" customWidth="1"/>
    <col min="14" max="14" width="14.54296875" customWidth="1"/>
    <col min="15" max="15" width="10.36328125" customWidth="1"/>
    <col min="16" max="16" width="38" customWidth="1"/>
    <col min="17" max="17" width="39" bestFit="1" customWidth="1"/>
    <col min="18" max="18" width="31" customWidth="1"/>
    <col min="19" max="19" width="38" customWidth="1"/>
    <col min="20" max="20" width="39" customWidth="1"/>
  </cols>
  <sheetData>
    <row r="1" spans="4:21" x14ac:dyDescent="0.25">
      <c r="E1">
        <f>ASIN(0.5*SQRT(2))/2/PI()*360</f>
        <v>45.000000000000007</v>
      </c>
    </row>
    <row r="2" spans="4:21" ht="14.5" x14ac:dyDescent="0.35">
      <c r="E2">
        <f>SINH(0.5*SQRT(2))/2/PI()*360</f>
        <v>43.975836894333455</v>
      </c>
      <c r="F2" t="s">
        <v>7</v>
      </c>
      <c r="G2" s="3" t="s">
        <v>8</v>
      </c>
      <c r="H2" s="3" t="s">
        <v>9</v>
      </c>
      <c r="I2" s="3" t="s">
        <v>13</v>
      </c>
      <c r="J2" s="3" t="s">
        <v>14</v>
      </c>
      <c r="K2" s="13" t="s">
        <v>15</v>
      </c>
    </row>
    <row r="3" spans="4:21" x14ac:dyDescent="0.25">
      <c r="D3">
        <f ca="1">IF(AND(I3&lt;90,J3&lt;90,K3&lt;90),RAND(),0)</f>
        <v>0</v>
      </c>
      <c r="E3">
        <f ca="1">_xlfn.RANK.EQ(D3,$D$3:$D$40)</f>
        <v>10</v>
      </c>
      <c r="F3" s="14">
        <f ca="1">ROUND(RAND()*6+1,2)+G3</f>
        <v>5.89</v>
      </c>
      <c r="G3" s="14">
        <f ca="1">ROUND(RAND()*6+1,2)</f>
        <v>1.95</v>
      </c>
      <c r="H3">
        <f ca="1">G3*SIN(K3/360*2*PI())/SIN(J3/360*2*PI())</f>
        <v>7.3610809870068765</v>
      </c>
      <c r="I3" s="14">
        <f ca="1">ROUND(RAND()*60+10,2)</f>
        <v>35.76</v>
      </c>
      <c r="J3">
        <f ca="1">ASIN(G3/F3*SIN(I3/360*2*PI()))*360/2/PI()</f>
        <v>11.155604402493621</v>
      </c>
      <c r="K3">
        <f ca="1">180-I3-J3</f>
        <v>133.08439559750639</v>
      </c>
      <c r="L3" s="3" t="s">
        <v>32</v>
      </c>
      <c r="M3" s="3" t="str">
        <f>"b:a = sin(β) : sin(α) =&gt; sin(β) = b : a ∙ sin(α)"</f>
        <v>b:a = sin(β) : sin(α) =&gt; sin(β) = b : a ∙ sin(α)</v>
      </c>
      <c r="N3" s="3" t="str">
        <f ca="1">"sin(β) = "&amp;G3&amp;" : "&amp;ROUND(F3,2)&amp;" ∙ sin("&amp;I3&amp;"°) =&gt; β = "&amp;ROUND(J3,2)&amp;"°"</f>
        <v>sin(β) = 1,95 : 5,89 ∙ sin(35,76°) =&gt; β = 11,16°</v>
      </c>
      <c r="O3" s="3" t="s">
        <v>33</v>
      </c>
      <c r="P3" s="3" t="str">
        <f ca="1">"γ = 180° - α - β = 180° - "&amp;ROUND(I3,2)&amp;"° - "&amp;ROUND(J3,2)&amp;"°"</f>
        <v>γ = 180° - α - β = 180° - 35,76° - 11,16°</v>
      </c>
      <c r="Q3" s="3" t="str">
        <f ca="1">"γ = "&amp;ROUND(K3,2)&amp;"°"</f>
        <v>γ = 133,08°</v>
      </c>
      <c r="R3" s="3" t="s">
        <v>21</v>
      </c>
      <c r="S3" s="3" t="str">
        <f>"c:a = sin(γ) : sin(α) =&gt; c = a ∙ sin(γ) : sin(α)"</f>
        <v>c:a = sin(γ) : sin(α) =&gt; c = a ∙ sin(γ) : sin(α)</v>
      </c>
      <c r="T3" s="3" t="str">
        <f ca="1">"c = "&amp;F3&amp;" ∙ sin("&amp;ROUND(K3,2)&amp;"°) : sin("&amp;ROUND(I3,2)&amp;"°) = "&amp;ROUND(H3,2)</f>
        <v>c = 5,89 ∙ sin(133,08°) : sin(35,76°) = 7,36</v>
      </c>
      <c r="U3" t="str">
        <f ca="1">"a = "&amp;F3&amp;", b = "&amp;G3&amp;", α = "&amp;I3&amp;"°"</f>
        <v>a = 5,89, b = 1,95, α = 35,76°</v>
      </c>
    </row>
    <row r="4" spans="4:21" x14ac:dyDescent="0.25">
      <c r="D4">
        <f t="shared" ref="D4:D21" ca="1" si="0">IF(AND(I4&lt;90,J4&lt;90,K4&lt;90),RAND(),0)</f>
        <v>0</v>
      </c>
      <c r="E4">
        <f t="shared" ref="E4:E40" ca="1" si="1">_xlfn.RANK.EQ(D4,$D$3:$D$40)</f>
        <v>10</v>
      </c>
      <c r="F4" s="15">
        <f ca="1">SQRT(G4^2+H4^2-2*G4*H4*COS(I4/360*2*PI()))</f>
        <v>4.3721531851344357</v>
      </c>
      <c r="G4" s="14">
        <f ca="1">ROUND(RAND()*6+1,2)</f>
        <v>6.65</v>
      </c>
      <c r="H4" s="14">
        <f ca="1">ROUND(RAND()*6+1,2)</f>
        <v>2.44</v>
      </c>
      <c r="I4" s="14">
        <f ca="1">ROUND(RAND()*60+10,2)</f>
        <v>16.84</v>
      </c>
      <c r="J4">
        <f ca="1">ASIN(G4/F4*SIN(I4/360*2*PI()))*360/2/PI()</f>
        <v>26.144136365277479</v>
      </c>
      <c r="K4">
        <f ca="1">180-I4-J4</f>
        <v>137.01586363472251</v>
      </c>
      <c r="L4" s="3" t="s">
        <v>27</v>
      </c>
      <c r="M4" s="3" t="str">
        <f ca="1">"a² = "&amp;G4&amp;"² + "&amp;H4&amp;"² - 2∙"&amp;G4&amp;"∙"&amp;H4&amp;"∙cos("&amp;I4&amp;"°)"</f>
        <v>a² = 6,65² + 2,44² - 2∙6,65∙2,44∙cos(16,84°)</v>
      </c>
      <c r="N4" s="3" t="str">
        <f ca="1">"a = "&amp;ROUND(F4,2)</f>
        <v>a = 4,37</v>
      </c>
      <c r="O4" s="3" t="s">
        <v>28</v>
      </c>
      <c r="P4" s="3" t="str">
        <f>"b:a = sin(β) : sin(α) =&gt; sin(β) = b : a ∙ sin(α)"</f>
        <v>b:a = sin(β) : sin(α) =&gt; sin(β) = b : a ∙ sin(α)</v>
      </c>
      <c r="Q4" s="3" t="str">
        <f ca="1">"sin(β) = "&amp;G4&amp;" : "&amp;ROUND(F4,2)&amp;" ∙ sin("&amp;I4&amp;"°) =&gt; β = "&amp;ROUND(J4,2)&amp;"°"</f>
        <v>sin(β) = 6,65 : 4,37 ∙ sin(16,84°) =&gt; β = 26,14°</v>
      </c>
      <c r="R4" s="3" t="s">
        <v>29</v>
      </c>
      <c r="S4" t="str">
        <f ca="1">"γ = 180° - α - β = 180° - "&amp;I4&amp;"° - "&amp;ROUND(J4,2)&amp;"°"</f>
        <v>γ = 180° - α - β = 180° - 16,84° - 26,14°</v>
      </c>
      <c r="T4" s="3" t="str">
        <f ca="1">"γ = "&amp;ROUND(K4,2)&amp;"°"</f>
        <v>γ = 137,02°</v>
      </c>
      <c r="U4" t="str">
        <f ca="1">"b = "&amp;G4&amp;", c = "&amp;H4&amp;", α = "&amp;I4&amp;"°"</f>
        <v>b = 6,65, c = 2,44, α = 16,84°</v>
      </c>
    </row>
    <row r="5" spans="4:21" x14ac:dyDescent="0.25">
      <c r="D5">
        <f t="shared" ca="1" si="0"/>
        <v>0</v>
      </c>
      <c r="E5">
        <f t="shared" ca="1" si="1"/>
        <v>10</v>
      </c>
      <c r="F5" s="14">
        <f ca="1">ROUND(RAND()*6+1,2)+H5</f>
        <v>11.870000000000001</v>
      </c>
      <c r="G5">
        <f ca="1">F5*SIN(J5*2*PI()/360)/SIN(I5*2*PI()/360)</f>
        <v>16.27274358517489</v>
      </c>
      <c r="H5" s="14">
        <f ca="1">ROUND(RAND()*6+1,2)</f>
        <v>5.17</v>
      </c>
      <c r="I5" s="14">
        <f ca="1">ROUND(RAND()*60+10,2)</f>
        <v>26.46</v>
      </c>
      <c r="J5">
        <f ca="1">180-I5-K5</f>
        <v>142.34959383685336</v>
      </c>
      <c r="K5">
        <f ca="1">ASIN(H5/F5*SIN(I5/360*2*PI()))/2/PI()*360</f>
        <v>11.190406163146635</v>
      </c>
      <c r="L5" s="3" t="s">
        <v>34</v>
      </c>
      <c r="M5" s="3" t="str">
        <f>"c:a = sin(γ) : sin(α) =&gt; sin(γ) = c : a ∙ sin(α)"</f>
        <v>c:a = sin(γ) : sin(α) =&gt; sin(γ) = c : a ∙ sin(α)</v>
      </c>
      <c r="N5" s="3" t="str">
        <f ca="1">"sin(γ) = "&amp;H5&amp;" : "&amp;ROUND(F5,2)&amp;" ∙ sin("&amp;I5&amp;"°) =&gt; γ = "&amp;ROUND(K5,2)&amp;"°"</f>
        <v>sin(γ) = 5,17 : 11,87 ∙ sin(26,46°) =&gt; γ = 11,19°</v>
      </c>
      <c r="O5" s="3" t="s">
        <v>35</v>
      </c>
      <c r="P5" t="str">
        <f ca="1">"β = 180° - α - γ = 180° - "&amp;I5&amp;"° - "&amp;ROUND(K5,2)&amp;"°"</f>
        <v>β = 180° - α - γ = 180° - 26,46° - 11,19°</v>
      </c>
      <c r="Q5" t="str">
        <f ca="1">"β = "&amp;ROUND(J5,2)&amp;"°"</f>
        <v>β = 142,35°</v>
      </c>
      <c r="R5" s="3" t="s">
        <v>22</v>
      </c>
      <c r="S5" s="3" t="str">
        <f>"b:a = sin(β) : sin(α) =&gt; b = a ∙ sin(β) : sin(α)"</f>
        <v>b:a = sin(β) : sin(α) =&gt; b = a ∙ sin(β) : sin(α)</v>
      </c>
      <c r="T5" s="3" t="str">
        <f ca="1">"b = "&amp;F5&amp;" ∙ sin("&amp;ROUND(J5,2)&amp;"°) : sin("&amp;I5&amp;"°) = "&amp;ROUND(G5,2)</f>
        <v>b = 11,87 ∙ sin(142,35°) : sin(26,46°) = 16,27</v>
      </c>
      <c r="U5" t="str">
        <f ca="1">"a = "&amp;F5&amp;", c = "&amp;H5&amp;", α = "&amp;I5&amp;"°"</f>
        <v>a = 11,87, c = 5,17, α = 26,46°</v>
      </c>
    </row>
    <row r="6" spans="4:21" x14ac:dyDescent="0.25">
      <c r="D6">
        <f t="shared" ca="1" si="0"/>
        <v>0</v>
      </c>
      <c r="E6">
        <f t="shared" ca="1" si="1"/>
        <v>10</v>
      </c>
      <c r="F6" s="14">
        <f ca="1">ROUND(RAND()*6+1,2)</f>
        <v>4.71</v>
      </c>
      <c r="G6" s="14">
        <f ca="1">ROUND(RAND()*6+1,2)+F6</f>
        <v>11.16</v>
      </c>
      <c r="H6">
        <f ca="1">G6*SIN(K6/360*2*PI())/SIN(J6/360*2*PI())</f>
        <v>13.722291362889658</v>
      </c>
      <c r="I6">
        <f ca="1">ASIN(F6/G6*SIN(J6/360*2*PI()))*360/2/PI()</f>
        <v>18.376533806034381</v>
      </c>
      <c r="J6" s="14">
        <f ca="1">ROUND(RAND()*60+10,2)</f>
        <v>48.33</v>
      </c>
      <c r="K6">
        <f ca="1">180-I6-J6</f>
        <v>113.29346619396561</v>
      </c>
      <c r="L6" s="3" t="s">
        <v>36</v>
      </c>
      <c r="M6" s="3" t="str">
        <f>"a:b = sin(α) : sin(β) =&gt; sin(α) = a : b ∙ sin(β)"</f>
        <v>a:b = sin(α) : sin(β) =&gt; sin(α) = a : b ∙ sin(β)</v>
      </c>
      <c r="N6" s="3" t="str">
        <f ca="1">"sin(α) = "&amp;F6&amp;" : "&amp;ROUND(G6,2)&amp;" ∙ sin("&amp;J6&amp;"°) =&gt; α = "&amp;ROUND(I6,2)&amp;"°"</f>
        <v>sin(α) = 4,71 : 11,16 ∙ sin(48,33°) =&gt; α = 18,38°</v>
      </c>
      <c r="O6" s="3" t="s">
        <v>33</v>
      </c>
      <c r="P6" s="3" t="str">
        <f ca="1">"γ = 180° - α - β = 180° - "&amp;F6&amp;"° - "&amp;ROUND(G6,2)&amp;"°"</f>
        <v>γ = 180° - α - β = 180° - 4,71° - 11,16°</v>
      </c>
      <c r="Q6" s="3" t="str">
        <f ca="1">"γ = "&amp;ROUND(K6,2)&amp;"°"</f>
        <v>γ = 113,29°</v>
      </c>
      <c r="R6" s="3" t="s">
        <v>21</v>
      </c>
      <c r="S6" s="3" t="str">
        <f>"c:b = sin(γ) : sin(β) =&gt; c = b ∙ sin(γ) : sin(β)"</f>
        <v>c:b = sin(γ) : sin(β) =&gt; c = b ∙ sin(γ) : sin(β)</v>
      </c>
      <c r="T6" s="3" t="str">
        <f ca="1">"c = "&amp;G6&amp;" ∙ sin("&amp;ROUND(K6,2)&amp;"°) : sin("&amp;ROUND(J6,2)&amp;"°) = "&amp;ROUND(H6,2)</f>
        <v>c = 11,16 ∙ sin(113,29°) : sin(48,33°) = 13,72</v>
      </c>
      <c r="U6" t="str">
        <f ca="1">"a = "&amp;F6&amp;", b = "&amp;G6&amp;", β = "&amp;J6&amp;"°"</f>
        <v>a = 4,71, b = 11,16, β = 48,33°</v>
      </c>
    </row>
    <row r="7" spans="4:21" x14ac:dyDescent="0.25">
      <c r="D7">
        <f t="shared" ca="1" si="0"/>
        <v>0</v>
      </c>
      <c r="E7">
        <f t="shared" ca="1" si="1"/>
        <v>10</v>
      </c>
      <c r="F7">
        <f ca="1">G7*SIN(I7/360*2*PI())/SIN(J7/360*2*PI())</f>
        <v>8.3662740513036606</v>
      </c>
      <c r="G7" s="14">
        <f ca="1">ROUND(RAND()*6+1,2)+H7</f>
        <v>7.1999999999999993</v>
      </c>
      <c r="H7" s="14">
        <f ca="1">ROUND(RAND()*6+1,2)</f>
        <v>1.48</v>
      </c>
      <c r="I7">
        <f ca="1">180-J7-K7</f>
        <v>138.50972693876423</v>
      </c>
      <c r="J7" s="14">
        <f ca="1">ROUND(RAND()*60+10,2)</f>
        <v>34.76</v>
      </c>
      <c r="K7">
        <f ca="1">ASIN(H7/G7*SIN(J7/360*2*PI()))*360/2/PI()</f>
        <v>6.7302730612357831</v>
      </c>
      <c r="L7" s="3" t="s">
        <v>34</v>
      </c>
      <c r="M7" s="3" t="str">
        <f>"c:b = sin(γ) : sin(β) =&gt; sin(γ) = c : b ∙ sin(β)"</f>
        <v>c:b = sin(γ) : sin(β) =&gt; sin(γ) = c : b ∙ sin(β)</v>
      </c>
      <c r="N7" s="3" t="str">
        <f ca="1">"sin(γ) = "&amp;H7&amp;" : "&amp;ROUND(G7,2)&amp;" ∙ sin("&amp;J7&amp;"°) =&gt; γ = "&amp;ROUND(K7,2)&amp;"°"</f>
        <v>sin(γ) = 1,48 : 7,2 ∙ sin(34,76°) =&gt; γ = 6,73°</v>
      </c>
      <c r="O7" s="3" t="s">
        <v>37</v>
      </c>
      <c r="P7" t="str">
        <f ca="1">"α = 180° - β - γ = 180° - "&amp;J7&amp;"° - "&amp;ROUND(K7,2)&amp;"°"</f>
        <v>α = 180° - β - γ = 180° - 34,76° - 6,73°</v>
      </c>
      <c r="Q7" t="str">
        <f ca="1">"α = "&amp;ROUND(I7,2)&amp;"°"</f>
        <v>α = 138,51°</v>
      </c>
      <c r="R7" s="3" t="s">
        <v>38</v>
      </c>
      <c r="S7" s="3" t="str">
        <f>"a:b = sin(α) : sin(β) =&gt; a = b ∙ sin(α) : sin(β)"</f>
        <v>a:b = sin(α) : sin(β) =&gt; a = b ∙ sin(α) : sin(β)</v>
      </c>
      <c r="T7" s="3" t="str">
        <f ca="1">"a = "&amp;G7&amp;" ∙ sin("&amp;ROUND(I7,2)&amp;"°) : sin("&amp;J7&amp;"°) = "&amp;ROUND(F7,2)</f>
        <v>a = 7,2 ∙ sin(138,51°) : sin(34,76°) = 8,37</v>
      </c>
      <c r="U7" t="str">
        <f ca="1">"b = "&amp;G7&amp;", c = "&amp;H7&amp;", β = "&amp;J7&amp;"°"</f>
        <v>b = 7,2, c = 1,48, β = 34,76°</v>
      </c>
    </row>
    <row r="8" spans="4:21" x14ac:dyDescent="0.25">
      <c r="D8">
        <f t="shared" ca="1" si="0"/>
        <v>0.91182362981975418</v>
      </c>
      <c r="E8">
        <f t="shared" ca="1" si="1"/>
        <v>3</v>
      </c>
      <c r="F8" s="14">
        <f ca="1">ROUND(RAND()*6+1,2)</f>
        <v>4.3499999999999996</v>
      </c>
      <c r="G8" s="15">
        <f ca="1">SQRT(F8^2+H8^2-2*F8*H8*COS(J8/360*2*PI()))</f>
        <v>2.8182383521686125</v>
      </c>
      <c r="H8" s="14">
        <f ca="1">ROUND(RAND()*6+1,2)</f>
        <v>2.4500000000000002</v>
      </c>
      <c r="I8">
        <f ca="1">ASIN(F8/G8*SIN(J8/360*2*PI()))*360/2/PI()</f>
        <v>68.872405913070537</v>
      </c>
      <c r="J8" s="14">
        <f ca="1">ROUND(RAND()*60+10,2)</f>
        <v>37.18</v>
      </c>
      <c r="K8">
        <f ca="1">180-I8-J8</f>
        <v>73.947594086929456</v>
      </c>
      <c r="L8" s="3" t="s">
        <v>26</v>
      </c>
      <c r="M8" s="3" t="str">
        <f ca="1">"b² = "&amp;F8&amp;"² + "&amp;H8&amp;"² - 2∙"&amp;F8&amp;"∙"&amp;H8&amp;"∙cos("&amp;J8&amp;"°)"</f>
        <v>b² = 4,35² + 2,45² - 2∙4,35∙2,45∙cos(37,18°)</v>
      </c>
      <c r="N8" s="3" t="str">
        <f ca="1">"b = "&amp;ROUND(G8,2)</f>
        <v>b = 2,82</v>
      </c>
      <c r="O8" s="3" t="s">
        <v>31</v>
      </c>
      <c r="P8" s="3" t="str">
        <f>"a:b = sin(α) : sin(β) =&gt; sin(α) = a : b ∙ sin(β)"</f>
        <v>a:b = sin(α) : sin(β) =&gt; sin(α) = a : b ∙ sin(β)</v>
      </c>
      <c r="Q8" s="3" t="str">
        <f ca="1">"sin(α) = "&amp;F8&amp;" : "&amp;ROUND(G8,2)&amp;" ∙ sin("&amp;J8&amp;"°) =&gt; α = "&amp;ROUND(I8,2)&amp;"°"</f>
        <v>sin(α) = 4,35 : 2,82 ∙ sin(37,18°) =&gt; α = 68,87°</v>
      </c>
      <c r="R8" s="3" t="s">
        <v>29</v>
      </c>
      <c r="S8" t="str">
        <f ca="1">"γ = 180° - α - β = 180° - "&amp;ROUND(I8,2)&amp;"° - "&amp;ROUND(J8,2)&amp;"°"</f>
        <v>γ = 180° - α - β = 180° - 68,87° - 37,18°</v>
      </c>
      <c r="T8" s="3" t="str">
        <f ca="1">"γ = "&amp;ROUND(K8,2)&amp;"°"</f>
        <v>γ = 73,95°</v>
      </c>
      <c r="U8" t="str">
        <f ca="1">"a = "&amp;F8&amp;", c = "&amp;H8&amp;", β = "&amp;J8&amp;"°"</f>
        <v>a = 4,35, c = 2,45, β = 37,18°</v>
      </c>
    </row>
    <row r="9" spans="4:21" x14ac:dyDescent="0.25">
      <c r="D9">
        <f t="shared" ca="1" si="0"/>
        <v>0</v>
      </c>
      <c r="E9">
        <f t="shared" ca="1" si="1"/>
        <v>10</v>
      </c>
      <c r="F9" s="14">
        <f ca="1">ROUND(RAND()*6+1,2)</f>
        <v>1.17</v>
      </c>
      <c r="G9" s="14">
        <f ca="1">ROUND(RAND()*6+1,2)</f>
        <v>6.2</v>
      </c>
      <c r="H9" s="15">
        <f ca="1">SQRT(F9^2+G9^2-2*F9*G9*COS(K9/360*2*PI()))</f>
        <v>5.8157114478217462</v>
      </c>
      <c r="I9">
        <f ca="1">ASIN(F9/H9*SIN(K9/360*2*PI()))*360/2/PI()</f>
        <v>10.559358033097146</v>
      </c>
      <c r="J9">
        <f ca="1">180-I9-K9</f>
        <v>103.81064196690286</v>
      </c>
      <c r="K9" s="14">
        <f ca="1">ROUND(RAND()*60+10,2)</f>
        <v>65.63</v>
      </c>
      <c r="L9" s="3" t="s">
        <v>25</v>
      </c>
      <c r="M9" s="3" t="str">
        <f ca="1">"c² = "&amp;F9&amp;"² + "&amp;G9&amp;"² - 2∙"&amp;F9&amp;"∙"&amp;G9&amp;"∙cos("&amp;K9&amp;"°)"</f>
        <v>c² = 1,17² + 6,2² - 2∙1,17∙6,2∙cos(65,63°)</v>
      </c>
      <c r="N9" s="3" t="str">
        <f ca="1">"c = "&amp;ROUND(H9,2)</f>
        <v>c = 5,82</v>
      </c>
      <c r="O9" s="3" t="s">
        <v>31</v>
      </c>
      <c r="P9" s="3" t="str">
        <f>"a:c = sin(α) : sin(γ) =&gt; sin(α) = a : c ∙ sin(γ)"</f>
        <v>a:c = sin(α) : sin(γ) =&gt; sin(α) = a : c ∙ sin(γ)</v>
      </c>
      <c r="Q9" s="3" t="str">
        <f ca="1">"sin(α) = "&amp;F9&amp;" : "&amp;ROUND(H9,2)&amp;" ∙ sin("&amp;K9&amp;"°) =&gt; α = "&amp;ROUND(I9,2)&amp;"°"</f>
        <v>sin(α) = 1,17 : 5,82 ∙ sin(65,63°) =&gt; α = 10,56°</v>
      </c>
      <c r="R9" s="3" t="s">
        <v>30</v>
      </c>
      <c r="S9" t="str">
        <f ca="1">"β = 180° - α - γ = 180° - "&amp;ROUND(I9,2)&amp;"° - "&amp;ROUND(K9,2)&amp;"°"</f>
        <v>β = 180° - α - γ = 180° - 10,56° - 65,63°</v>
      </c>
      <c r="T9" s="3" t="str">
        <f ca="1">"β = "&amp;ROUND(J9,2)&amp;"°"</f>
        <v>β = 103,81°</v>
      </c>
      <c r="U9" t="str">
        <f ca="1">"a = "&amp;F9&amp;", b = "&amp;G9&amp;", γ = "&amp;K9&amp;"°"</f>
        <v>a = 1,17, b = 6,2, γ = 65,63°</v>
      </c>
    </row>
    <row r="10" spans="4:21" x14ac:dyDescent="0.25">
      <c r="D10">
        <f t="shared" ca="1" si="0"/>
        <v>0</v>
      </c>
      <c r="E10">
        <f t="shared" ca="1" si="1"/>
        <v>10</v>
      </c>
      <c r="F10">
        <f ca="1">H10*SIN(I10/360*2*PI())/SIN(K10/360*2*PI())</f>
        <v>10.264298691536185</v>
      </c>
      <c r="G10" s="14">
        <f ca="1">ROUND(RAND()*6+1,2)</f>
        <v>3.55</v>
      </c>
      <c r="H10" s="14">
        <f ca="1">ROUND(RAND()*6+1,2)+G10</f>
        <v>8.74</v>
      </c>
      <c r="I10">
        <f ca="1">180-J10-K10</f>
        <v>105.29171937553642</v>
      </c>
      <c r="J10">
        <f ca="1">ASIN(G10/H10*SIN(K10/360*2*PI()))*360/2/PI()</f>
        <v>19.488280624463592</v>
      </c>
      <c r="K10" s="14">
        <f ca="1">ROUND(RAND()*60+10,2)</f>
        <v>55.22</v>
      </c>
      <c r="L10" s="3" t="s">
        <v>32</v>
      </c>
      <c r="M10" s="3" t="str">
        <f>"b:c = sin(β) : sin(γ) =&gt; sin(β) = b : c ∙ sin(γ)"</f>
        <v>b:c = sin(β) : sin(γ) =&gt; sin(β) = b : c ∙ sin(γ)</v>
      </c>
      <c r="N10" s="3" t="str">
        <f ca="1">"sin(β) = "&amp;G10&amp;" : "&amp;ROUND(H10,2)&amp;" ∙ sin("&amp;K10&amp;"°) =&gt; β = "&amp;ROUND(J10,2)&amp;"°"</f>
        <v>sin(β) = 3,55 : 8,74 ∙ sin(55,22°) =&gt; β = 19,49°</v>
      </c>
      <c r="O10" s="3" t="s">
        <v>37</v>
      </c>
      <c r="P10" t="str">
        <f ca="1">"α = 180° - β - γ = 180° - "&amp;ROUND(J10,2)&amp;"° - "&amp;K10&amp;"°"</f>
        <v>α = 180° - β - γ = 180° - 19,49° - 55,22°</v>
      </c>
      <c r="Q10" t="str">
        <f ca="1">"α = "&amp;ROUND(I10,2)&amp;"°"</f>
        <v>α = 105,29°</v>
      </c>
      <c r="R10" s="3" t="s">
        <v>38</v>
      </c>
      <c r="S10" s="3" t="str">
        <f>"a:c = sin(α) : sin(γ) =&gt; a = c ∙ sin(α) : sin(γ)"</f>
        <v>a:c = sin(α) : sin(γ) =&gt; a = c ∙ sin(α) : sin(γ)</v>
      </c>
      <c r="T10" s="3" t="str">
        <f ca="1">"a = "&amp;H10&amp;" ∙ sin("&amp;ROUND(I10,2)&amp;"°) : sin("&amp;K10&amp;"°) = "&amp;ROUND(F10,2)</f>
        <v>a = 8,74 ∙ sin(105,29°) : sin(55,22°) = 10,26</v>
      </c>
      <c r="U10" t="str">
        <f ca="1">"b = "&amp;G10&amp;", c = "&amp;H10&amp;", γ = "&amp;K10&amp;"°"</f>
        <v>b = 3,55, c = 8,74, γ = 55,22°</v>
      </c>
    </row>
    <row r="11" spans="4:21" x14ac:dyDescent="0.25">
      <c r="D11">
        <f t="shared" ca="1" si="0"/>
        <v>0</v>
      </c>
      <c r="E11">
        <f t="shared" ca="1" si="1"/>
        <v>10</v>
      </c>
      <c r="F11" s="14">
        <f ca="1">ROUND(RAND()*6+1,2)</f>
        <v>5.81</v>
      </c>
      <c r="G11">
        <f ca="1">H11*SIN(J11/360*2*PI())/SIN(K11/360*2*PI())</f>
        <v>14.287973352326935</v>
      </c>
      <c r="H11" s="14">
        <f ca="1">ROUND(RAND()*6+1,2)+F11</f>
        <v>9.5399999999999991</v>
      </c>
      <c r="I11">
        <f ca="1">ASIN(F11/H11*SIN(K11/360*2*PI()))*360/2/PI()</f>
        <v>16.490014724345503</v>
      </c>
      <c r="J11">
        <f ca="1">180-K11-I11</f>
        <v>135.72998527565449</v>
      </c>
      <c r="K11" s="14">
        <f ca="1">ROUND(RAND()*60+10,2)</f>
        <v>27.78</v>
      </c>
      <c r="L11" s="3" t="s">
        <v>36</v>
      </c>
      <c r="M11" s="3" t="str">
        <f>"a:c = sin(α) : sin(γ) =&gt; sin(α) = a : c ∙ sin(γ)"</f>
        <v>a:c = sin(α) : sin(γ) =&gt; sin(α) = a : c ∙ sin(γ)</v>
      </c>
      <c r="N11" s="3" t="str">
        <f ca="1">"sin(α) = "&amp;F11&amp;" : "&amp;ROUND(H11,2)&amp;" ∙ sin("&amp;K11&amp;"°) =&gt; α = "&amp;ROUND(I11,2)&amp;"°"</f>
        <v>sin(α) = 5,81 : 9,54 ∙ sin(27,78°) =&gt; α = 16,49°</v>
      </c>
      <c r="O11" s="3" t="s">
        <v>35</v>
      </c>
      <c r="P11" t="str">
        <f ca="1">"β = 180° - α - γ = 180° - "&amp;ROUND(I11,2)&amp;"° - "&amp;ROUND(K11,2)&amp;"°"</f>
        <v>β = 180° - α - γ = 180° - 16,49° - 27,78°</v>
      </c>
      <c r="Q11" t="str">
        <f ca="1">"β = "&amp;ROUND(J11,2)&amp;"°"</f>
        <v>β = 135,73°</v>
      </c>
      <c r="R11" s="3" t="s">
        <v>22</v>
      </c>
      <c r="S11" s="3" t="str">
        <f>"b:c = sin(β) : sin(γ) =&gt; b = c ∙ sin(β) : sin(γ)"</f>
        <v>b:c = sin(β) : sin(γ) =&gt; b = c ∙ sin(β) : sin(γ)</v>
      </c>
      <c r="T11" s="3" t="str">
        <f ca="1">"b = "&amp;H11&amp;" ∙ sin("&amp;ROUND(J11,2)&amp;"°) : sin("&amp;ROUND(K11,2)&amp;"°) = "&amp;ROUND(G11,2)</f>
        <v>b = 9,54 ∙ sin(135,73°) : sin(27,78°) = 14,29</v>
      </c>
      <c r="U11" t="str">
        <f ca="1">"a = "&amp;F11&amp;", c = "&amp;H11&amp;", γ = "&amp;K11&amp;"°"</f>
        <v>a = 5,81, c = 9,54, γ = 27,78°</v>
      </c>
    </row>
    <row r="12" spans="4:21" x14ac:dyDescent="0.25">
      <c r="D12">
        <f t="shared" ca="1" si="0"/>
        <v>0</v>
      </c>
      <c r="E12">
        <f t="shared" ca="1" si="1"/>
        <v>10</v>
      </c>
      <c r="F12" s="14">
        <f ca="1">ROUND(RAND()*6+1,2)</f>
        <v>5.07</v>
      </c>
      <c r="G12">
        <f ca="1">F12*SIN(J12/360*2*PI())/SIN(I12/360*2*PI())</f>
        <v>3.8780261719421754</v>
      </c>
      <c r="H12">
        <f ca="1">G12*SIN(K12/360*2*PI())/SIN(J12/360*2*PI())</f>
        <v>7.8871386121371483</v>
      </c>
      <c r="I12" s="14">
        <f t="shared" ref="I12:K20" ca="1" si="2">ROUND(RAND()*60+10,2)</f>
        <v>32.590000000000003</v>
      </c>
      <c r="J12" s="14">
        <f t="shared" ca="1" si="2"/>
        <v>24.33</v>
      </c>
      <c r="K12">
        <f ca="1">180-I12-J12</f>
        <v>123.08</v>
      </c>
      <c r="L12" s="3" t="s">
        <v>16</v>
      </c>
      <c r="M12" t="str">
        <f ca="1">"γ = 180° - α - β = 180° - "&amp;I12&amp;"° - "&amp;J12&amp;"°"</f>
        <v>γ = 180° - α - β = 180° - 32,59° - 24,33°</v>
      </c>
      <c r="N12" s="3" t="str">
        <f ca="1">"γ = "&amp;K12&amp;"°"</f>
        <v>γ = 123,08°</v>
      </c>
      <c r="O12" s="3" t="s">
        <v>20</v>
      </c>
      <c r="P12" s="3" t="str">
        <f>"b:a = sin(β) : sin(α) =&gt; b = a ∙ sin(β) : sin(α)"</f>
        <v>b:a = sin(β) : sin(α) =&gt; b = a ∙ sin(β) : sin(α)</v>
      </c>
      <c r="Q12" s="3" t="str">
        <f ca="1">"b = "&amp;F12&amp;" ∙ sin("&amp;J12&amp;"°) : sin("&amp;I12&amp;"°) = "&amp;ROUND(G12,2)</f>
        <v>b = 5,07 ∙ sin(24,33°) : sin(32,59°) = 3,88</v>
      </c>
      <c r="R12" s="3" t="s">
        <v>21</v>
      </c>
      <c r="S12" s="3" t="str">
        <f>"c:a = sin(γ) : sin(α) =&gt; c = a ∙ sin(γ) : sin(α)"</f>
        <v>c:a = sin(γ) : sin(α) =&gt; c = a ∙ sin(γ) : sin(α)</v>
      </c>
      <c r="T12" s="3" t="str">
        <f ca="1">"c = "&amp;F12&amp;" ∙ sin("&amp;K12&amp;"°) : sin("&amp;I12&amp;"°) = "&amp;ROUND(H12,2)</f>
        <v>c = 5,07 ∙ sin(123,08°) : sin(32,59°) = 7,89</v>
      </c>
      <c r="U12" t="str">
        <f ca="1">"a = "&amp;F12&amp;", α = "&amp;I12&amp;"°, β = "&amp;J12&amp;"°"</f>
        <v>a = 5,07, α = 32,59°, β = 24,33°</v>
      </c>
    </row>
    <row r="13" spans="4:21" x14ac:dyDescent="0.25">
      <c r="D13">
        <f t="shared" ca="1" si="0"/>
        <v>0</v>
      </c>
      <c r="E13">
        <f t="shared" ca="1" si="1"/>
        <v>10</v>
      </c>
      <c r="F13">
        <f ca="1">G13*SIN(I13/360*2*PI())/SIN(J13/360*2*PI())</f>
        <v>8.2839422556752691</v>
      </c>
      <c r="G13" s="14">
        <f ca="1">ROUND(RAND()*6+1,2)</f>
        <v>3.19</v>
      </c>
      <c r="H13" s="3">
        <f ca="1">G13*SIN(K13/360*2*PI())/SIN(J13/360*2*PI())</f>
        <v>9.0614110100704366</v>
      </c>
      <c r="I13" s="14">
        <f t="shared" ca="1" si="2"/>
        <v>65.84</v>
      </c>
      <c r="J13" s="14">
        <f t="shared" ca="1" si="2"/>
        <v>20.57</v>
      </c>
      <c r="K13">
        <f ca="1">180-I13-J13</f>
        <v>93.59</v>
      </c>
      <c r="L13" s="3" t="s">
        <v>16</v>
      </c>
      <c r="M13" t="str">
        <f ca="1">"γ = 180° - α - β = 180° - "&amp;I13&amp;"° - "&amp;J13&amp;"°"</f>
        <v>γ = 180° - α - β = 180° - 65,84° - 20,57°</v>
      </c>
      <c r="N13" s="3" t="str">
        <f ca="1">"γ = "&amp;K13&amp;"°"</f>
        <v>γ = 93,59°</v>
      </c>
      <c r="O13" s="3" t="s">
        <v>19</v>
      </c>
      <c r="P13" s="3" t="str">
        <f>"a:b = sin(α) : sin(β) =&gt; a = b ∙ sin(α) : sin(β)"</f>
        <v>a:b = sin(α) : sin(β) =&gt; a = b ∙ sin(α) : sin(β)</v>
      </c>
      <c r="Q13" s="3" t="str">
        <f ca="1">"a = "&amp;G13&amp;" ∙ sin("&amp;I13&amp;"°) : sin("&amp;J13&amp;"°) = "&amp;ROUND(F13,2)</f>
        <v>a = 3,19 ∙ sin(65,84°) : sin(20,57°) = 8,28</v>
      </c>
      <c r="R13" s="3" t="s">
        <v>21</v>
      </c>
      <c r="S13" s="3" t="str">
        <f>"c:b = sin(γ) : sin(β) =&gt; c = b ∙ sin(γ) : sin(β)"</f>
        <v>c:b = sin(γ) : sin(β) =&gt; c = b ∙ sin(γ) : sin(β)</v>
      </c>
      <c r="T13" s="3" t="str">
        <f ca="1">"c = "&amp;G13&amp;" ∙ sin("&amp;K13&amp;"°) : sin("&amp;J13&amp;"°) = "&amp;ROUND(H13,2)</f>
        <v>c = 3,19 ∙ sin(93,59°) : sin(20,57°) = 9,06</v>
      </c>
      <c r="U13" t="str">
        <f ca="1">"b = "&amp;G13&amp;", α = "&amp;I13&amp;"°, β = "&amp;J13&amp;"°"</f>
        <v>b = 3,19, α = 65,84°, β = 20,57°</v>
      </c>
    </row>
    <row r="14" spans="4:21" x14ac:dyDescent="0.25">
      <c r="D14">
        <f t="shared" ca="1" si="0"/>
        <v>0</v>
      </c>
      <c r="E14">
        <f t="shared" ca="1" si="1"/>
        <v>10</v>
      </c>
      <c r="F14">
        <f ca="1">H14*SIN(I14/360*2*PI())/SIN(K14/360*2*PI())</f>
        <v>0.51562797198593624</v>
      </c>
      <c r="G14">
        <f ca="1">H14*SIN(J14/360*2*PI())/SIN(K14/360*2*PI())</f>
        <v>1.2963775443871937</v>
      </c>
      <c r="H14" s="14">
        <f ca="1">ROUND(RAND()*6+1,2)</f>
        <v>1.4</v>
      </c>
      <c r="I14" s="14">
        <f t="shared" ca="1" si="2"/>
        <v>21.61</v>
      </c>
      <c r="J14" s="14">
        <f t="shared" ca="1" si="2"/>
        <v>67.81</v>
      </c>
      <c r="K14">
        <f ca="1">180-I14-J14</f>
        <v>90.579999999999984</v>
      </c>
      <c r="L14" s="3" t="s">
        <v>16</v>
      </c>
      <c r="M14" t="str">
        <f ca="1">"γ = 180° - α - β = 180° - "&amp;I14&amp;"° - "&amp;J14&amp;"°"</f>
        <v>γ = 180° - α - β = 180° - 21,61° - 67,81°</v>
      </c>
      <c r="N14" s="3" t="str">
        <f ca="1">"γ = "&amp;K14&amp;"°"</f>
        <v>γ = 90,58°</v>
      </c>
      <c r="O14" s="3" t="s">
        <v>19</v>
      </c>
      <c r="P14" s="3" t="str">
        <f>"a:c = sin(α) : sin(γ) =&gt; a = c ∙ sin(α) : sin(γ)"</f>
        <v>a:c = sin(α) : sin(γ) =&gt; a = c ∙ sin(α) : sin(γ)</v>
      </c>
      <c r="Q14" s="3" t="str">
        <f ca="1">"a = "&amp;H14&amp;" ∙ sin("&amp;I14&amp;"°) : sin("&amp;K14&amp;"°) = "&amp;ROUND(F14,2)</f>
        <v>a = 1,4 ∙ sin(21,61°) : sin(90,58°) = 0,52</v>
      </c>
      <c r="R14" s="3" t="s">
        <v>22</v>
      </c>
      <c r="S14" s="3" t="str">
        <f>"b:c = sin(β) : sin(γ) =&gt; b = c ∙ sin(β) : sin(γ)"</f>
        <v>b:c = sin(β) : sin(γ) =&gt; b = c ∙ sin(β) : sin(γ)</v>
      </c>
      <c r="T14" s="3" t="str">
        <f ca="1">"b = "&amp;H14&amp;" ∙ sin("&amp;J14&amp;"°) : sin("&amp;K14&amp;"°) = "&amp;ROUND(G14,2)</f>
        <v>b = 1,4 ∙ sin(67,81°) : sin(90,58°) = 1,3</v>
      </c>
      <c r="U14" t="str">
        <f ca="1">"c = "&amp;H14&amp;", α = "&amp;I14&amp;"°, β = "&amp;J14&amp;"°"</f>
        <v>c = 1,4, α = 21,61°, β = 67,81°</v>
      </c>
    </row>
    <row r="15" spans="4:21" x14ac:dyDescent="0.25">
      <c r="D15">
        <f t="shared" ca="1" si="0"/>
        <v>0</v>
      </c>
      <c r="E15">
        <f t="shared" ca="1" si="1"/>
        <v>10</v>
      </c>
      <c r="F15" s="14">
        <f ca="1">ROUND(RAND()*6+1,2)</f>
        <v>6.08</v>
      </c>
      <c r="G15">
        <f ca="1">F15*SIN(J15/360*2*PI())/SIN(I15/360*2*PI())</f>
        <v>2.4804000581055257</v>
      </c>
      <c r="H15">
        <f ca="1">G15*SIN(K15/360*2*PI())/SIN(J15/360*2*PI())</f>
        <v>4.8244574707371539</v>
      </c>
      <c r="I15">
        <f ca="1">180-J15-K15</f>
        <v>108.36</v>
      </c>
      <c r="J15" s="14">
        <f t="shared" ca="1" si="2"/>
        <v>22.78</v>
      </c>
      <c r="K15" s="14">
        <f t="shared" ca="1" si="2"/>
        <v>48.86</v>
      </c>
      <c r="L15" s="3" t="s">
        <v>17</v>
      </c>
      <c r="M15" t="str">
        <f ca="1">"α = 180° - β - γ = 180° - "&amp;J15&amp;"° - "&amp;K15&amp;"°"</f>
        <v>α = 180° - β - γ = 180° - 22,78° - 48,86°</v>
      </c>
      <c r="N15" t="str">
        <f ca="1">"α = "&amp;I15&amp;"°"</f>
        <v>α = 108,36°</v>
      </c>
      <c r="O15" s="3" t="s">
        <v>20</v>
      </c>
      <c r="P15" s="3" t="str">
        <f>"b:a = sin(β) : sin(α) =&gt; b = a ∙ sin(β) : sin(α)"</f>
        <v>b:a = sin(β) : sin(α) =&gt; b = a ∙ sin(β) : sin(α)</v>
      </c>
      <c r="Q15" s="3" t="str">
        <f ca="1">"b = "&amp;F15&amp;" ∙ sin("&amp;J15&amp;"°) : sin("&amp;I15&amp;"°) = "&amp;ROUND(G15,2)</f>
        <v>b = 6,08 ∙ sin(22,78°) : sin(108,36°) = 2,48</v>
      </c>
      <c r="R15" s="3" t="s">
        <v>21</v>
      </c>
      <c r="S15" s="3" t="str">
        <f>"c:a = sin(γ) : sin(α) =&gt; c = a ∙ sin(γ) : sin(α)"</f>
        <v>c:a = sin(γ) : sin(α) =&gt; c = a ∙ sin(γ) : sin(α)</v>
      </c>
      <c r="T15" s="3" t="str">
        <f ca="1">"c = "&amp;F15&amp;" ∙ sin("&amp;K15&amp;"°) : sin("&amp;I15&amp;"°) = "&amp;ROUND(H15,2)</f>
        <v>c = 6,08 ∙ sin(48,86°) : sin(108,36°) = 4,82</v>
      </c>
      <c r="U15" t="str">
        <f ca="1">"a = "&amp;F15&amp;", β = "&amp;J15&amp;"°, γ = "&amp;K15&amp;"°"</f>
        <v>a = 6,08, β = 22,78°, γ = 48,86°</v>
      </c>
    </row>
    <row r="16" spans="4:21" x14ac:dyDescent="0.25">
      <c r="D16">
        <f t="shared" ca="1" si="0"/>
        <v>0.91489162982779459</v>
      </c>
      <c r="E16">
        <f t="shared" ca="1" si="1"/>
        <v>2</v>
      </c>
      <c r="F16">
        <f ca="1">G16*SIN(I16/360*2*PI())/SIN(J16/360*2*PI())</f>
        <v>6.1902623915771153</v>
      </c>
      <c r="G16" s="14">
        <f ca="1">ROUND(RAND()*6+1,2)</f>
        <v>3.14</v>
      </c>
      <c r="H16" s="3">
        <f ca="1">G16*SIN(K16/360*2*PI())/SIN(J16/360*2*PI())</f>
        <v>5.6597808768123219</v>
      </c>
      <c r="I16">
        <f ca="1">180-J16-K16</f>
        <v>84.23</v>
      </c>
      <c r="J16" s="14">
        <f t="shared" ca="1" si="2"/>
        <v>30.31</v>
      </c>
      <c r="K16" s="14">
        <f t="shared" ca="1" si="2"/>
        <v>65.459999999999994</v>
      </c>
      <c r="L16" s="3" t="s">
        <v>17</v>
      </c>
      <c r="M16" t="str">
        <f ca="1">"α = 180° - β - γ = 180° - "&amp;J16&amp;"° - "&amp;K16&amp;"°"</f>
        <v>α = 180° - β - γ = 180° - 30,31° - 65,46°</v>
      </c>
      <c r="N16" t="str">
        <f ca="1">"α = "&amp;I16&amp;"°"</f>
        <v>α = 84,23°</v>
      </c>
      <c r="O16" s="3" t="s">
        <v>19</v>
      </c>
      <c r="P16" s="3" t="str">
        <f>"a:b = sin(α) : sin(β) =&gt; a = b ∙ sin(α) : sin(β)"</f>
        <v>a:b = sin(α) : sin(β) =&gt; a = b ∙ sin(α) : sin(β)</v>
      </c>
      <c r="Q16" s="3" t="str">
        <f ca="1">"a = "&amp;G16&amp;" ∙ sin("&amp;I16&amp;"°) : sin("&amp;J16&amp;"°) = "&amp;ROUND(F16,2)</f>
        <v>a = 3,14 ∙ sin(84,23°) : sin(30,31°) = 6,19</v>
      </c>
      <c r="R16" s="3" t="s">
        <v>21</v>
      </c>
      <c r="S16" s="3" t="str">
        <f>"c:b = sin(γ) : sin(β) =&gt; c = b ∙ sin(γ) : sin(β)"</f>
        <v>c:b = sin(γ) : sin(β) =&gt; c = b ∙ sin(γ) : sin(β)</v>
      </c>
      <c r="T16" s="3" t="str">
        <f ca="1">"c = "&amp;G16&amp;" ∙ sin("&amp;K16&amp;"°) : sin("&amp;J16&amp;"°) = "&amp;ROUND(H16,2)</f>
        <v>c = 3,14 ∙ sin(65,46°) : sin(30,31°) = 5,66</v>
      </c>
      <c r="U16" t="str">
        <f ca="1">"b = "&amp;G16&amp;", β = "&amp;J16&amp;"°, γ = "&amp;K16&amp;"°"</f>
        <v>b = 3,14, β = 30,31°, γ = 65,46°</v>
      </c>
    </row>
    <row r="17" spans="4:21" x14ac:dyDescent="0.25">
      <c r="D17">
        <f t="shared" ca="1" si="0"/>
        <v>0</v>
      </c>
      <c r="E17">
        <f t="shared" ca="1" si="1"/>
        <v>10</v>
      </c>
      <c r="F17">
        <f ca="1">H17*SIN(I17/360*2*PI())/SIN(K17/360*2*PI())</f>
        <v>3.7973774526012152</v>
      </c>
      <c r="G17">
        <f ca="1">H17*SIN(J17/360*2*PI())/SIN(K17/360*2*PI())</f>
        <v>1.1380803384608997</v>
      </c>
      <c r="H17" s="14">
        <f ca="1">ROUND(RAND()*6+1,2)</f>
        <v>3.57</v>
      </c>
      <c r="I17">
        <f ca="1">180-J17-K17</f>
        <v>92.679999999999978</v>
      </c>
      <c r="J17" s="14">
        <f t="shared" ca="1" si="2"/>
        <v>17.420000000000002</v>
      </c>
      <c r="K17" s="14">
        <f t="shared" ca="1" si="2"/>
        <v>69.900000000000006</v>
      </c>
      <c r="L17" s="3" t="s">
        <v>17</v>
      </c>
      <c r="M17" t="str">
        <f ca="1">"α = 180° - β - γ = 180° - "&amp;J17&amp;"° - "&amp;K17&amp;"°"</f>
        <v>α = 180° - β - γ = 180° - 17,42° - 69,9°</v>
      </c>
      <c r="N17" t="str">
        <f ca="1">"α = "&amp;I17&amp;"°"</f>
        <v>α = 92,68°</v>
      </c>
      <c r="O17" s="3" t="s">
        <v>19</v>
      </c>
      <c r="P17" s="3" t="str">
        <f>"a:c = sin(α) : sin(γ) =&gt; a = c ∙ sin(α) : sin(γ)"</f>
        <v>a:c = sin(α) : sin(γ) =&gt; a = c ∙ sin(α) : sin(γ)</v>
      </c>
      <c r="Q17" s="3" t="str">
        <f ca="1">"a = "&amp;H17&amp;" ∙ sin("&amp;I17&amp;"°) : sin("&amp;K17&amp;"°) = "&amp;ROUND(F17,2)</f>
        <v>a = 3,57 ∙ sin(92,68°) : sin(69,9°) = 3,8</v>
      </c>
      <c r="R17" s="3" t="s">
        <v>22</v>
      </c>
      <c r="S17" s="3" t="str">
        <f>"b:c = sin(β) : sin(γ) =&gt; b = c ∙ sin(β) : sin(γ)"</f>
        <v>b:c = sin(β) : sin(γ) =&gt; b = c ∙ sin(β) : sin(γ)</v>
      </c>
      <c r="T17" s="3" t="str">
        <f ca="1">"b = "&amp;H17&amp;" ∙ sin("&amp;J17&amp;"°) : sin("&amp;K17&amp;"°) = "&amp;ROUND(G17,2)</f>
        <v>b = 3,57 ∙ sin(17,42°) : sin(69,9°) = 1,14</v>
      </c>
      <c r="U17" t="str">
        <f ca="1">"c = "&amp;H17&amp;", β = "&amp;J17&amp;"°, γ = "&amp;K17&amp;"°"</f>
        <v>c = 3,57, β = 17,42°, γ = 69,9°</v>
      </c>
    </row>
    <row r="18" spans="4:21" ht="14.5" x14ac:dyDescent="0.35">
      <c r="D18">
        <f t="shared" ca="1" si="0"/>
        <v>0.66717591666477905</v>
      </c>
      <c r="E18">
        <f t="shared" ca="1" si="1"/>
        <v>6</v>
      </c>
      <c r="F18" s="14">
        <f ca="1">ROUND(RAND()*6+1,2)</f>
        <v>4.38</v>
      </c>
      <c r="G18">
        <f ca="1">F18*SIN(J18/360*2*PI())/SIN(I18/360*2*PI())</f>
        <v>5.0121604030921336</v>
      </c>
      <c r="H18">
        <f ca="1">G18*SIN(K18/360*2*PI())/SIN(J18/360*2*PI())</f>
        <v>3.9128640335114282</v>
      </c>
      <c r="I18" s="14">
        <f t="shared" ca="1" si="2"/>
        <v>57.2</v>
      </c>
      <c r="J18" s="13">
        <f ca="1">180-I18-K18</f>
        <v>74.13</v>
      </c>
      <c r="K18" s="14">
        <f t="shared" ca="1" si="2"/>
        <v>48.67</v>
      </c>
      <c r="L18" s="3" t="s">
        <v>18</v>
      </c>
      <c r="M18" t="str">
        <f ca="1">"β = 180° - α - γ = 180° - "&amp;I18&amp;"° - "&amp;K18&amp;"°"</f>
        <v>β = 180° - α - γ = 180° - 57,2° - 48,67°</v>
      </c>
      <c r="N18" t="str">
        <f ca="1">"β = "&amp;J18&amp;"°"</f>
        <v>β = 74,13°</v>
      </c>
      <c r="O18" s="3" t="s">
        <v>20</v>
      </c>
      <c r="P18" s="3" t="str">
        <f>"b:a = sin(β) : sin(α) =&gt; b = a ∙ sin(β) : sin(α)"</f>
        <v>b:a = sin(β) : sin(α) =&gt; b = a ∙ sin(β) : sin(α)</v>
      </c>
      <c r="Q18" s="3" t="str">
        <f ca="1">"b = "&amp;F18&amp;" ∙ sin("&amp;J18&amp;"°) : sin("&amp;I18&amp;"°) = "&amp;ROUND(G18,2)</f>
        <v>b = 4,38 ∙ sin(74,13°) : sin(57,2°) = 5,01</v>
      </c>
      <c r="R18" s="3" t="s">
        <v>21</v>
      </c>
      <c r="S18" s="3" t="str">
        <f>"c:a = sin(γ) : sin(α) =&gt; c = a ∙ sin(γ) : sin(α)"</f>
        <v>c:a = sin(γ) : sin(α) =&gt; c = a ∙ sin(γ) : sin(α)</v>
      </c>
      <c r="T18" s="3" t="str">
        <f ca="1">"c = "&amp;F18&amp;" ∙ sin("&amp;K18&amp;"°) : sin("&amp;I18&amp;"°) = "&amp;ROUND(H18,2)</f>
        <v>c = 4,38 ∙ sin(48,67°) : sin(57,2°) = 3,91</v>
      </c>
      <c r="U18" t="str">
        <f ca="1">"a = "&amp;F18&amp;", α = "&amp;I18&amp;"°, γ = "&amp;K18&amp;"°"</f>
        <v>a = 4,38, α = 57,2°, γ = 48,67°</v>
      </c>
    </row>
    <row r="19" spans="4:21" ht="14.5" x14ac:dyDescent="0.35">
      <c r="D19">
        <f t="shared" ca="1" si="0"/>
        <v>0.94141168805487019</v>
      </c>
      <c r="E19">
        <f t="shared" ca="1" si="1"/>
        <v>1</v>
      </c>
      <c r="F19">
        <f ca="1">G19*SIN(I19/360*2*PI())/SIN(J19/360*2*PI())</f>
        <v>6.6440692075358916</v>
      </c>
      <c r="G19" s="14">
        <f ca="1">ROUND(RAND()*6+1,2)</f>
        <v>6.65</v>
      </c>
      <c r="H19" s="3">
        <f ca="1">G19*SIN(K19/360*2*PI())/SIN(J19/360*2*PI())</f>
        <v>4.5599223099272503</v>
      </c>
      <c r="I19" s="14">
        <f t="shared" ca="1" si="2"/>
        <v>69.87</v>
      </c>
      <c r="J19" s="13">
        <f ca="1">180-I19-K19</f>
        <v>70.009999999999991</v>
      </c>
      <c r="K19" s="14">
        <f t="shared" ca="1" si="2"/>
        <v>40.119999999999997</v>
      </c>
      <c r="L19" s="3" t="s">
        <v>18</v>
      </c>
      <c r="M19" t="str">
        <f ca="1">"β = 180° - α - γ = 180° - "&amp;I19&amp;"° - "&amp;K19&amp;"°"</f>
        <v>β = 180° - α - γ = 180° - 69,87° - 40,12°</v>
      </c>
      <c r="N19" t="str">
        <f ca="1">"β = "&amp;J19&amp;"°"</f>
        <v>β = 70,01°</v>
      </c>
      <c r="O19" s="3" t="s">
        <v>19</v>
      </c>
      <c r="P19" s="3" t="str">
        <f>"a:b = sin(α) : sin(β) =&gt; a = b ∙ sin(α) : sin(β)"</f>
        <v>a:b = sin(α) : sin(β) =&gt; a = b ∙ sin(α) : sin(β)</v>
      </c>
      <c r="Q19" s="3" t="str">
        <f ca="1">"a = "&amp;G19&amp;" ∙ sin("&amp;I19&amp;"°) : sin("&amp;J19&amp;"°) = "&amp;ROUND(F19,2)</f>
        <v>a = 6,65 ∙ sin(69,87°) : sin(70,01°) = 6,64</v>
      </c>
      <c r="R19" s="3" t="s">
        <v>21</v>
      </c>
      <c r="S19" s="3" t="str">
        <f>"c:b = sin(γ) : sin(β) =&gt; c = b ∙ sin(γ) : sin(β)"</f>
        <v>c:b = sin(γ) : sin(β) =&gt; c = b ∙ sin(γ) : sin(β)</v>
      </c>
      <c r="T19" s="3" t="str">
        <f ca="1">"c = "&amp;G19&amp;" ∙ sin("&amp;K19&amp;"°) : sin("&amp;J19&amp;"°) = "&amp;ROUND(H19,2)</f>
        <v>c = 6,65 ∙ sin(40,12°) : sin(70,01°) = 4,56</v>
      </c>
      <c r="U19" t="str">
        <f ca="1">"b = "&amp;G19&amp;", α = "&amp;I19&amp;"°, γ = "&amp;K19&amp;"°"</f>
        <v>b = 6,65, α = 69,87°, γ = 40,12°</v>
      </c>
    </row>
    <row r="20" spans="4:21" ht="14.5" x14ac:dyDescent="0.35">
      <c r="D20">
        <f t="shared" ca="1" si="0"/>
        <v>0.30656525063242424</v>
      </c>
      <c r="E20">
        <f t="shared" ca="1" si="1"/>
        <v>8</v>
      </c>
      <c r="F20">
        <f ca="1">H20*SIN(I20/360*2*PI())/SIN(K20/360*2*PI())</f>
        <v>1.104934227541416</v>
      </c>
      <c r="G20">
        <f ca="1">H20*SIN(J20/360*2*PI())/SIN(K20/360*2*PI())</f>
        <v>2.0973711279129073</v>
      </c>
      <c r="H20" s="14">
        <f ca="1">ROUND(RAND()*6+1,2)</f>
        <v>1.88</v>
      </c>
      <c r="I20" s="14">
        <f t="shared" ca="1" si="2"/>
        <v>31.66</v>
      </c>
      <c r="J20" s="13">
        <f ca="1">180-I20-K20</f>
        <v>85.080000000000013</v>
      </c>
      <c r="K20" s="14">
        <f t="shared" ca="1" si="2"/>
        <v>63.26</v>
      </c>
      <c r="L20" s="3" t="s">
        <v>18</v>
      </c>
      <c r="M20" t="str">
        <f ca="1">"β = 180° - α - γ = 180° - "&amp;I20&amp;"° - "&amp;K20&amp;"°"</f>
        <v>β = 180° - α - γ = 180° - 31,66° - 63,26°</v>
      </c>
      <c r="N20" t="str">
        <f ca="1">"β = "&amp;J20&amp;"°"</f>
        <v>β = 85,08°</v>
      </c>
      <c r="O20" s="3" t="s">
        <v>19</v>
      </c>
      <c r="P20" s="3" t="str">
        <f>"a:c = sin(α) : sin(γ) =&gt; a = c ∙ sin(α) : sin(γ)"</f>
        <v>a:c = sin(α) : sin(γ) =&gt; a = c ∙ sin(α) : sin(γ)</v>
      </c>
      <c r="Q20" s="3" t="str">
        <f ca="1">"a = "&amp;H20&amp;" ∙ sin("&amp;I20&amp;"°) : sin("&amp;K20&amp;"°) = "&amp;ROUND(F20,2)</f>
        <v>a = 1,88 ∙ sin(31,66°) : sin(63,26°) = 1,1</v>
      </c>
      <c r="R20" s="3" t="s">
        <v>22</v>
      </c>
      <c r="S20" s="3" t="str">
        <f>"b:c = sin(β) : sin(γ) =&gt; b = c ∙ sin(β) : sin(γ)"</f>
        <v>b:c = sin(β) : sin(γ) =&gt; b = c ∙ sin(β) : sin(γ)</v>
      </c>
      <c r="T20" s="3" t="str">
        <f ca="1">"b = "&amp;H20&amp;" ∙ sin("&amp;J20&amp;"°) : sin("&amp;K20&amp;"°) = "&amp;ROUND(G20,2)</f>
        <v>b = 1,88 ∙ sin(85,08°) : sin(63,26°) = 2,1</v>
      </c>
      <c r="U20" t="str">
        <f ca="1">"c = "&amp;H20&amp;", α = "&amp;I20&amp;"°, γ = "&amp;K20&amp;"°"</f>
        <v>c = 1,88, α = 31,66°, γ = 63,26°</v>
      </c>
    </row>
    <row r="21" spans="4:21" x14ac:dyDescent="0.25">
      <c r="D21">
        <f t="shared" ca="1" si="0"/>
        <v>0</v>
      </c>
      <c r="E21">
        <f t="shared" ca="1" si="1"/>
        <v>10</v>
      </c>
      <c r="F21" s="14">
        <f ca="1">ROUND(RAND()*6+1,2)+G21</f>
        <v>12.68</v>
      </c>
      <c r="G21" s="14">
        <f ca="1">ROUND(RAND()*6+1,2)</f>
        <v>6.9</v>
      </c>
      <c r="H21">
        <f ca="1">G21*SIN(K21/360*2*PI())/SIN(J21/360*2*PI())</f>
        <v>16.01201987916145</v>
      </c>
      <c r="I21" s="14">
        <f ca="1">ROUND(RAND()*60+10,2)</f>
        <v>49.6</v>
      </c>
      <c r="J21">
        <f ca="1">ASIN(G21/F21*SIN(I21/360*2*PI()))*360/2/PI()</f>
        <v>24.481648137667772</v>
      </c>
      <c r="K21">
        <f ca="1">180-I21-J21</f>
        <v>105.91835186233223</v>
      </c>
      <c r="L21" s="3" t="s">
        <v>32</v>
      </c>
      <c r="M21" s="3" t="str">
        <f>"b:a = sin(β) : sin(α) =&gt; sin(β) = b : a ∙ sin(α)"</f>
        <v>b:a = sin(β) : sin(α) =&gt; sin(β) = b : a ∙ sin(α)</v>
      </c>
      <c r="N21" s="3" t="str">
        <f ca="1">"sin(β) = "&amp;G21&amp;" : "&amp;ROUND(F21,2)&amp;" ∙ sin("&amp;I21&amp;"°) =&gt; β = "&amp;ROUND(J21,2)&amp;"°"</f>
        <v>sin(β) = 6,9 : 12,68 ∙ sin(49,6°) =&gt; β = 24,48°</v>
      </c>
      <c r="O21" s="3" t="s">
        <v>33</v>
      </c>
      <c r="P21" s="3" t="str">
        <f ca="1">"γ = 180° - α - β = 180° - "&amp;ROUND(I21,2)&amp;"° - "&amp;ROUND(J21,2)&amp;"°"</f>
        <v>γ = 180° - α - β = 180° - 49,6° - 24,48°</v>
      </c>
      <c r="Q21" s="3" t="str">
        <f ca="1">"γ = "&amp;ROUND(K21,2)&amp;"°"</f>
        <v>γ = 105,92°</v>
      </c>
      <c r="R21" s="3" t="s">
        <v>21</v>
      </c>
      <c r="S21" s="3" t="str">
        <f>"c:a = sin(γ) : sin(α) =&gt; c = a ∙ sin(γ) : sin(α)"</f>
        <v>c:a = sin(γ) : sin(α) =&gt; c = a ∙ sin(γ) : sin(α)</v>
      </c>
      <c r="T21" s="3" t="str">
        <f ca="1">"c = "&amp;F21&amp;" ∙ sin("&amp;ROUND(K21,2)&amp;"°) : sin("&amp;ROUND(I21,2)&amp;"°) = "&amp;ROUND(H21,2)</f>
        <v>c = 12,68 ∙ sin(105,92°) : sin(49,6°) = 16,01</v>
      </c>
      <c r="U21" t="str">
        <f ca="1">"a = "&amp;F21&amp;", b = "&amp;G21&amp;", α = "&amp;I21&amp;"°"</f>
        <v>a = 12,68, b = 6,9, α = 49,6°</v>
      </c>
    </row>
    <row r="22" spans="4:21" x14ac:dyDescent="0.25">
      <c r="D22">
        <f ca="1">IF(AND(I22&lt;90,J22&lt;90,K22&lt;90),RAND(),0)</f>
        <v>0</v>
      </c>
      <c r="E22">
        <f t="shared" ca="1" si="1"/>
        <v>10</v>
      </c>
      <c r="F22" s="14">
        <f ca="1">ROUND(RAND()*6+1,2)+G22</f>
        <v>11.39</v>
      </c>
      <c r="G22" s="14">
        <f ca="1">ROUND(RAND()*6+1,2)</f>
        <v>4.76</v>
      </c>
      <c r="H22">
        <f ca="1">G22*SIN(K22/360*2*PI())/SIN(J22/360*2*PI())</f>
        <v>15.631736202817672</v>
      </c>
      <c r="I22" s="14">
        <f ca="1">ROUND(RAND()*60+10,2)</f>
        <v>22.71</v>
      </c>
      <c r="J22">
        <f ca="1">ASIN(G22/F22*SIN(I22/360*2*PI()))*360/2/PI()</f>
        <v>9.2847675576286264</v>
      </c>
      <c r="K22">
        <f ca="1">180-I22-J22</f>
        <v>148.00523244237138</v>
      </c>
      <c r="L22" s="3" t="s">
        <v>32</v>
      </c>
      <c r="M22" s="3" t="str">
        <f>"b:a = sin(β) : sin(α) =&gt; sin(β) = b : a ∙ sin(α)"</f>
        <v>b:a = sin(β) : sin(α) =&gt; sin(β) = b : a ∙ sin(α)</v>
      </c>
      <c r="N22" s="3" t="str">
        <f ca="1">"sin(β) = "&amp;G22&amp;" : "&amp;ROUND(F22,2)&amp;" ∙ sin("&amp;I22&amp;"°) =&gt; β = "&amp;ROUND(J22,2)&amp;"°"</f>
        <v>sin(β) = 4,76 : 11,39 ∙ sin(22,71°) =&gt; β = 9,28°</v>
      </c>
      <c r="O22" s="3" t="s">
        <v>33</v>
      </c>
      <c r="P22" s="3" t="str">
        <f ca="1">"γ = 180° - α - β = 180° - "&amp;ROUND(I22,2)&amp;"° - "&amp;ROUND(J22,2)&amp;"°"</f>
        <v>γ = 180° - α - β = 180° - 22,71° - 9,28°</v>
      </c>
      <c r="Q22" s="3" t="str">
        <f ca="1">"γ = "&amp;ROUND(K22,2)&amp;"°"</f>
        <v>γ = 148,01°</v>
      </c>
      <c r="R22" s="3" t="s">
        <v>21</v>
      </c>
      <c r="S22" s="3" t="str">
        <f>"c:a = sin(γ) : sin(α) =&gt; c = a ∙ sin(γ) : sin(α)"</f>
        <v>c:a = sin(γ) : sin(α) =&gt; c = a ∙ sin(γ) : sin(α)</v>
      </c>
      <c r="T22" s="3" t="str">
        <f ca="1">"c = "&amp;F22&amp;" ∙ sin("&amp;ROUND(K22,2)&amp;"°) : sin("&amp;ROUND(I22,2)&amp;"°) = "&amp;ROUND(H22,2)</f>
        <v>c = 11,39 ∙ sin(148,01°) : sin(22,71°) = 15,63</v>
      </c>
      <c r="U22" t="str">
        <f ca="1">"a = "&amp;F22&amp;", b = "&amp;G22&amp;", α = "&amp;I22&amp;"°"</f>
        <v>a = 11,39, b = 4,76, α = 22,71°</v>
      </c>
    </row>
    <row r="23" spans="4:21" x14ac:dyDescent="0.25">
      <c r="D23">
        <f t="shared" ref="D23:D40" ca="1" si="3">IF(AND(I23&lt;90,J23&lt;90,K23&lt;90),RAND(),0)</f>
        <v>0.74311909322218062</v>
      </c>
      <c r="E23">
        <f t="shared" ca="1" si="1"/>
        <v>5</v>
      </c>
      <c r="F23" s="15">
        <f ca="1">SQRT(G23^2+H23^2-2*G23*H23*COS(I23/360*2*PI()))</f>
        <v>4.294365820550726</v>
      </c>
      <c r="G23" s="14">
        <f ca="1">ROUND(RAND()*6+1,2)</f>
        <v>5.87</v>
      </c>
      <c r="H23" s="14">
        <f ca="1">ROUND(RAND()*6+1,2)</f>
        <v>4.5</v>
      </c>
      <c r="I23" s="14">
        <f ca="1">ROUND(RAND()*60+10,2)</f>
        <v>46.65</v>
      </c>
      <c r="J23">
        <f ca="1">ASIN(G23/F23*SIN(I23/360*2*PI()))*360/2/PI()</f>
        <v>83.709658121225246</v>
      </c>
      <c r="K23">
        <f ca="1">180-I23-J23</f>
        <v>49.640341878774748</v>
      </c>
      <c r="L23" s="3" t="s">
        <v>27</v>
      </c>
      <c r="M23" s="3" t="str">
        <f ca="1">"a² = "&amp;G23&amp;"² + "&amp;H23&amp;"² - 2∙"&amp;G23&amp;"∙"&amp;H23&amp;"∙cos("&amp;I23&amp;"°)"</f>
        <v>a² = 5,87² + 4,5² - 2∙5,87∙4,5∙cos(46,65°)</v>
      </c>
      <c r="N23" s="3" t="str">
        <f ca="1">"a = "&amp;ROUND(F23,2)</f>
        <v>a = 4,29</v>
      </c>
      <c r="O23" s="3" t="s">
        <v>28</v>
      </c>
      <c r="P23" s="3" t="str">
        <f>"b:a = sin(β) : sin(α) =&gt; sin(β) = b : a ∙ sin(α)"</f>
        <v>b:a = sin(β) : sin(α) =&gt; sin(β) = b : a ∙ sin(α)</v>
      </c>
      <c r="Q23" s="3" t="str">
        <f ca="1">"sin(β) = "&amp;G23&amp;" : "&amp;ROUND(F23,2)&amp;" ∙ sin("&amp;I23&amp;"°) =&gt; β = "&amp;ROUND(J23,2)&amp;"°"</f>
        <v>sin(β) = 5,87 : 4,29 ∙ sin(46,65°) =&gt; β = 83,71°</v>
      </c>
      <c r="R23" s="3" t="s">
        <v>29</v>
      </c>
      <c r="S23" t="str">
        <f ca="1">"γ = 180° - α - β = 180° - "&amp;I23&amp;"° - "&amp;ROUND(J23,2)&amp;"°"</f>
        <v>γ = 180° - α - β = 180° - 46,65° - 83,71°</v>
      </c>
      <c r="T23" s="3" t="str">
        <f ca="1">"γ = "&amp;ROUND(K23,2)&amp;"°"</f>
        <v>γ = 49,64°</v>
      </c>
      <c r="U23" t="str">
        <f ca="1">"b = "&amp;G23&amp;", c = "&amp;H23&amp;", α = "&amp;I23&amp;"°"</f>
        <v>b = 5,87, c = 4,5, α = 46,65°</v>
      </c>
    </row>
    <row r="24" spans="4:21" x14ac:dyDescent="0.25">
      <c r="D24">
        <f t="shared" ca="1" si="3"/>
        <v>0</v>
      </c>
      <c r="E24">
        <f t="shared" ca="1" si="1"/>
        <v>10</v>
      </c>
      <c r="F24" s="14">
        <f ca="1">ROUND(RAND()*6+1,2)+H24</f>
        <v>9.1199999999999992</v>
      </c>
      <c r="G24">
        <f ca="1">F24*SIN(J24*2*PI()/360)/SIN(I24*2*PI()/360)</f>
        <v>11.186425350885685</v>
      </c>
      <c r="H24" s="14">
        <f ca="1">ROUND(RAND()*6+1,2)</f>
        <v>4.7699999999999996</v>
      </c>
      <c r="I24" s="14">
        <f ca="1">ROUND(RAND()*60+10,2)</f>
        <v>52.67</v>
      </c>
      <c r="J24">
        <f ca="1">180-I24-K24</f>
        <v>102.75477760639825</v>
      </c>
      <c r="K24">
        <f ca="1">ASIN(H24/F24*SIN(I24/360*2*PI()))/2/PI()*360</f>
        <v>24.575222393601745</v>
      </c>
      <c r="L24" s="3" t="s">
        <v>34</v>
      </c>
      <c r="M24" s="3" t="str">
        <f>"c:a = sin(γ) : sin(α) =&gt; sin(γ) = c : a ∙ sin(α)"</f>
        <v>c:a = sin(γ) : sin(α) =&gt; sin(γ) = c : a ∙ sin(α)</v>
      </c>
      <c r="N24" s="3" t="str">
        <f ca="1">"sin(γ) = "&amp;H24&amp;" : "&amp;ROUND(F24,2)&amp;" ∙ sin("&amp;I24&amp;"°) =&gt; γ = "&amp;ROUND(K24,2)&amp;"°"</f>
        <v>sin(γ) = 4,77 : 9,12 ∙ sin(52,67°) =&gt; γ = 24,58°</v>
      </c>
      <c r="O24" s="3" t="s">
        <v>35</v>
      </c>
      <c r="P24" t="str">
        <f ca="1">"β = 180° - α - γ = 180° - "&amp;I24&amp;"° - "&amp;ROUND(K24,2)&amp;"°"</f>
        <v>β = 180° - α - γ = 180° - 52,67° - 24,58°</v>
      </c>
      <c r="Q24" t="str">
        <f ca="1">"β = "&amp;ROUND(J24,2)&amp;"°"</f>
        <v>β = 102,75°</v>
      </c>
      <c r="R24" s="3" t="s">
        <v>22</v>
      </c>
      <c r="S24" s="3" t="str">
        <f>"b:a = sin(β) : sin(α) =&gt; b = a ∙ sin(β) : sin(α)"</f>
        <v>b:a = sin(β) : sin(α) =&gt; b = a ∙ sin(β) : sin(α)</v>
      </c>
      <c r="T24" s="3" t="str">
        <f ca="1">"b = "&amp;F24&amp;" ∙ sin("&amp;ROUND(J24,2)&amp;"°) : sin("&amp;I24&amp;"°) = "&amp;ROUND(G24,2)</f>
        <v>b = 9,12 ∙ sin(102,75°) : sin(52,67°) = 11,19</v>
      </c>
      <c r="U24" t="str">
        <f ca="1">"a = "&amp;F24&amp;", c = "&amp;H24&amp;", α = "&amp;I24&amp;"°"</f>
        <v>a = 9,12, c = 4,77, α = 52,67°</v>
      </c>
    </row>
    <row r="25" spans="4:21" x14ac:dyDescent="0.25">
      <c r="D25">
        <f t="shared" ca="1" si="3"/>
        <v>0</v>
      </c>
      <c r="E25">
        <f t="shared" ca="1" si="1"/>
        <v>10</v>
      </c>
      <c r="F25" s="14">
        <f ca="1">ROUND(RAND()*6+1,2)</f>
        <v>3.05</v>
      </c>
      <c r="G25" s="14">
        <f ca="1">ROUND(RAND()*6+1,2)+F25</f>
        <v>4.5599999999999996</v>
      </c>
      <c r="H25">
        <f ca="1">G25*SIN(K25/360*2*PI())/SIN(J25/360*2*PI())</f>
        <v>7.2479945050399035</v>
      </c>
      <c r="I25">
        <f ca="1">ASIN(F25/G25*SIN(J25/360*2*PI()))*360/2/PI()</f>
        <v>14.401668615098385</v>
      </c>
      <c r="J25" s="14">
        <f ca="1">ROUND(RAND()*60+10,2)</f>
        <v>21.83</v>
      </c>
      <c r="K25">
        <f ca="1">180-I25-J25</f>
        <v>143.76833138490161</v>
      </c>
      <c r="L25" s="3" t="s">
        <v>36</v>
      </c>
      <c r="M25" s="3" t="str">
        <f>"a:b = sin(α) : sin(β) =&gt; sin(α) = a : b ∙ sin(β)"</f>
        <v>a:b = sin(α) : sin(β) =&gt; sin(α) = a : b ∙ sin(β)</v>
      </c>
      <c r="N25" s="3" t="str">
        <f ca="1">"sin(α) = "&amp;F25&amp;" : "&amp;ROUND(G25,2)&amp;" ∙ sin("&amp;J25&amp;"°) =&gt; α = "&amp;ROUND(I25,2)&amp;"°"</f>
        <v>sin(α) = 3,05 : 4,56 ∙ sin(21,83°) =&gt; α = 14,4°</v>
      </c>
      <c r="O25" s="3" t="s">
        <v>33</v>
      </c>
      <c r="P25" s="3" t="str">
        <f ca="1">"γ = 180° - α - β = 180° - "&amp;F25&amp;"° - "&amp;ROUND(G25,2)&amp;"°"</f>
        <v>γ = 180° - α - β = 180° - 3,05° - 4,56°</v>
      </c>
      <c r="Q25" s="3" t="str">
        <f ca="1">"γ = "&amp;ROUND(K25,2)&amp;"°"</f>
        <v>γ = 143,77°</v>
      </c>
      <c r="R25" s="3" t="s">
        <v>21</v>
      </c>
      <c r="S25" s="3" t="str">
        <f>"c:b = sin(γ) : sin(β) =&gt; c = b ∙ sin(γ) : sin(β)"</f>
        <v>c:b = sin(γ) : sin(β) =&gt; c = b ∙ sin(γ) : sin(β)</v>
      </c>
      <c r="T25" s="3" t="str">
        <f ca="1">"c = "&amp;G25&amp;" ∙ sin("&amp;ROUND(K25,2)&amp;"°) : sin("&amp;ROUND(J25,2)&amp;"°) = "&amp;ROUND(H25,2)</f>
        <v>c = 4,56 ∙ sin(143,77°) : sin(21,83°) = 7,25</v>
      </c>
      <c r="U25" t="str">
        <f ca="1">"a = "&amp;F25&amp;", b = "&amp;G25&amp;", β = "&amp;J25&amp;"°"</f>
        <v>a = 3,05, b = 4,56, β = 21,83°</v>
      </c>
    </row>
    <row r="26" spans="4:21" x14ac:dyDescent="0.25">
      <c r="D26">
        <f t="shared" ca="1" si="3"/>
        <v>0</v>
      </c>
      <c r="E26">
        <f t="shared" ca="1" si="1"/>
        <v>10</v>
      </c>
      <c r="F26">
        <f ca="1">G26*SIN(I26/360*2*PI())/SIN(J26/360*2*PI())</f>
        <v>10.691637904468985</v>
      </c>
      <c r="G26" s="14">
        <f ca="1">ROUND(RAND()*6+1,2)+H26</f>
        <v>9.59</v>
      </c>
      <c r="H26" s="14">
        <f ca="1">ROUND(RAND()*6+1,2)</f>
        <v>2.93</v>
      </c>
      <c r="I26">
        <f ca="1">180-J26-K26</f>
        <v>104.17106363904534</v>
      </c>
      <c r="J26" s="14">
        <f ca="1">ROUND(RAND()*60+10,2)</f>
        <v>60.42</v>
      </c>
      <c r="K26">
        <f ca="1">ASIN(H26/G26*SIN(J26/360*2*PI()))*360/2/PI()</f>
        <v>15.408936360954653</v>
      </c>
      <c r="L26" s="3" t="s">
        <v>34</v>
      </c>
      <c r="M26" s="3" t="str">
        <f>"c:b = sin(γ) : sin(β) =&gt; sin(γ) = c : b ∙ sin(β)"</f>
        <v>c:b = sin(γ) : sin(β) =&gt; sin(γ) = c : b ∙ sin(β)</v>
      </c>
      <c r="N26" s="3" t="str">
        <f ca="1">"sin(γ) = "&amp;H26&amp;" : "&amp;ROUND(G26,2)&amp;" ∙ sin("&amp;J26&amp;"°) =&gt; γ = "&amp;ROUND(K26,2)&amp;"°"</f>
        <v>sin(γ) = 2,93 : 9,59 ∙ sin(60,42°) =&gt; γ = 15,41°</v>
      </c>
      <c r="O26" s="3" t="s">
        <v>37</v>
      </c>
      <c r="P26" t="str">
        <f ca="1">"α = 180° - β - γ = 180° - "&amp;J26&amp;"° - "&amp;ROUND(K26,2)&amp;"°"</f>
        <v>α = 180° - β - γ = 180° - 60,42° - 15,41°</v>
      </c>
      <c r="Q26" t="str">
        <f ca="1">"α = "&amp;ROUND(I26,2)&amp;"°"</f>
        <v>α = 104,17°</v>
      </c>
      <c r="R26" s="3" t="s">
        <v>38</v>
      </c>
      <c r="S26" s="3" t="str">
        <f>"a:b = sin(α) : sin(β) =&gt; a = b ∙ sin(α) : sin(β)"</f>
        <v>a:b = sin(α) : sin(β) =&gt; a = b ∙ sin(α) : sin(β)</v>
      </c>
      <c r="T26" s="3" t="str">
        <f ca="1">"a = "&amp;G26&amp;" ∙ sin("&amp;ROUND(I26,2)&amp;"°) : sin("&amp;J26&amp;"°) = "&amp;ROUND(F26,2)</f>
        <v>a = 9,59 ∙ sin(104,17°) : sin(60,42°) = 10,69</v>
      </c>
      <c r="U26" t="str">
        <f ca="1">"b = "&amp;G26&amp;", c = "&amp;H26&amp;", β = "&amp;J26&amp;"°"</f>
        <v>b = 9,59, c = 2,93, β = 60,42°</v>
      </c>
    </row>
    <row r="27" spans="4:21" x14ac:dyDescent="0.25">
      <c r="D27">
        <f t="shared" ca="1" si="3"/>
        <v>0</v>
      </c>
      <c r="E27">
        <f t="shared" ca="1" si="1"/>
        <v>10</v>
      </c>
      <c r="F27" s="14">
        <f ca="1">ROUND(RAND()*6+1,2)</f>
        <v>3.87</v>
      </c>
      <c r="G27" s="15">
        <f ca="1">SQRT(F27^2+H27^2-2*F27*H27*COS(J27/360*2*PI()))</f>
        <v>3.3147484065291581</v>
      </c>
      <c r="H27" s="14">
        <f ca="1">ROUND(RAND()*6+1,2)</f>
        <v>6.02</v>
      </c>
      <c r="I27">
        <f ca="1">ASIN(F27/G27*SIN(J27/360*2*PI()))*360/2/PI()</f>
        <v>36.088966780515307</v>
      </c>
      <c r="J27" s="14">
        <f ca="1">ROUND(RAND()*60+10,2)</f>
        <v>30.3</v>
      </c>
      <c r="K27">
        <f ca="1">180-I27-J27</f>
        <v>113.6110332194847</v>
      </c>
      <c r="L27" s="3" t="s">
        <v>26</v>
      </c>
      <c r="M27" s="3" t="str">
        <f ca="1">"b² = "&amp;F27&amp;"² + "&amp;H27&amp;"² - 2∙"&amp;F27&amp;"∙"&amp;H27&amp;"∙cos("&amp;J27&amp;"°)"</f>
        <v>b² = 3,87² + 6,02² - 2∙3,87∙6,02∙cos(30,3°)</v>
      </c>
      <c r="N27" s="3" t="str">
        <f ca="1">"b = "&amp;ROUND(G27,2)</f>
        <v>b = 3,31</v>
      </c>
      <c r="O27" s="3" t="s">
        <v>31</v>
      </c>
      <c r="P27" s="3" t="str">
        <f>"a:b = sin(α) : sin(β) =&gt; sin(α) = a : b ∙ sin(β)"</f>
        <v>a:b = sin(α) : sin(β) =&gt; sin(α) = a : b ∙ sin(β)</v>
      </c>
      <c r="Q27" s="3" t="str">
        <f ca="1">"sin(α) = "&amp;F27&amp;" : "&amp;ROUND(G27,2)&amp;" ∙ sin("&amp;J27&amp;"°) =&gt; α = "&amp;ROUND(I27,2)&amp;"°"</f>
        <v>sin(α) = 3,87 : 3,31 ∙ sin(30,3°) =&gt; α = 36,09°</v>
      </c>
      <c r="R27" s="3" t="s">
        <v>29</v>
      </c>
      <c r="S27" t="str">
        <f ca="1">"γ = 180° - α - β = 180° - "&amp;ROUND(I27,2)&amp;"° - "&amp;ROUND(J27,2)&amp;"°"</f>
        <v>γ = 180° - α - β = 180° - 36,09° - 30,3°</v>
      </c>
      <c r="T27" s="3" t="str">
        <f ca="1">"γ = "&amp;ROUND(K27,2)&amp;"°"</f>
        <v>γ = 113,61°</v>
      </c>
      <c r="U27" t="str">
        <f ca="1">"a = "&amp;F27&amp;", c = "&amp;H27&amp;", β = "&amp;J27&amp;"°"</f>
        <v>a = 3,87, c = 6,02, β = 30,3°</v>
      </c>
    </row>
    <row r="28" spans="4:21" x14ac:dyDescent="0.25">
      <c r="D28">
        <f t="shared" ca="1" si="3"/>
        <v>0</v>
      </c>
      <c r="E28">
        <f t="shared" ca="1" si="1"/>
        <v>10</v>
      </c>
      <c r="F28" s="14">
        <f ca="1">ROUND(RAND()*6+1,2)</f>
        <v>6.09</v>
      </c>
      <c r="G28" s="14">
        <f ca="1">ROUND(RAND()*6+1,2)</f>
        <v>1.4</v>
      </c>
      <c r="H28" s="15">
        <f ca="1">SQRT(F28^2+G28^2-2*F28*G28*COS(K28/360*2*PI()))</f>
        <v>4.7765176847035402</v>
      </c>
      <c r="I28">
        <f ca="1">ASIN(F28/H28*SIN(K28/360*2*PI()))*360/2/PI()</f>
        <v>22.978970253825413</v>
      </c>
      <c r="J28">
        <f ca="1">180-I28-K28</f>
        <v>139.19102974617459</v>
      </c>
      <c r="K28" s="14">
        <f ca="1">ROUND(RAND()*60+10,2)</f>
        <v>17.829999999999998</v>
      </c>
      <c r="L28" s="3" t="s">
        <v>25</v>
      </c>
      <c r="M28" s="3" t="str">
        <f ca="1">"c² = "&amp;F28&amp;"² + "&amp;G28&amp;"² - 2∙"&amp;F28&amp;"∙"&amp;G28&amp;"∙cos("&amp;K28&amp;"°)"</f>
        <v>c² = 6,09² + 1,4² - 2∙6,09∙1,4∙cos(17,83°)</v>
      </c>
      <c r="N28" s="3" t="str">
        <f ca="1">"c = "&amp;ROUND(H28,2)</f>
        <v>c = 4,78</v>
      </c>
      <c r="O28" s="3" t="s">
        <v>31</v>
      </c>
      <c r="P28" s="3" t="str">
        <f>"a:c = sin(α) : sin(γ) =&gt; sin(α) = a : c ∙ sin(γ)"</f>
        <v>a:c = sin(α) : sin(γ) =&gt; sin(α) = a : c ∙ sin(γ)</v>
      </c>
      <c r="Q28" s="3" t="str">
        <f ca="1">"sin(α) = "&amp;F28&amp;" : "&amp;ROUND(H28,2)&amp;" ∙ sin("&amp;K28&amp;"°) =&gt; α = "&amp;ROUND(I28,2)&amp;"°"</f>
        <v>sin(α) = 6,09 : 4,78 ∙ sin(17,83°) =&gt; α = 22,98°</v>
      </c>
      <c r="R28" s="3" t="s">
        <v>30</v>
      </c>
      <c r="S28" t="str">
        <f ca="1">"β = 180° - α - γ = 180° - "&amp;ROUND(I28,2)&amp;"° - "&amp;ROUND(K28,2)&amp;"°"</f>
        <v>β = 180° - α - γ = 180° - 22,98° - 17,83°</v>
      </c>
      <c r="T28" s="3" t="str">
        <f ca="1">"β = "&amp;ROUND(J28,2)&amp;"°"</f>
        <v>β = 139,19°</v>
      </c>
      <c r="U28" t="str">
        <f ca="1">"a = "&amp;F28&amp;", b = "&amp;G28&amp;", γ = "&amp;K28&amp;"°"</f>
        <v>a = 6,09, b = 1,4, γ = 17,83°</v>
      </c>
    </row>
    <row r="29" spans="4:21" x14ac:dyDescent="0.25">
      <c r="D29">
        <f t="shared" ca="1" si="3"/>
        <v>0</v>
      </c>
      <c r="E29">
        <f t="shared" ca="1" si="1"/>
        <v>10</v>
      </c>
      <c r="F29">
        <f ca="1">H29*SIN(I29/360*2*PI())/SIN(K29/360*2*PI())</f>
        <v>11.063427027851452</v>
      </c>
      <c r="G29" s="14">
        <f ca="1">ROUND(RAND()*6+1,2)</f>
        <v>4.1900000000000004</v>
      </c>
      <c r="H29" s="14">
        <f ca="1">ROUND(RAND()*6+1,2)+G29</f>
        <v>7.1400000000000006</v>
      </c>
      <c r="I29">
        <f ca="1">180-J29-K29</f>
        <v>154.18848326423563</v>
      </c>
      <c r="J29">
        <f ca="1">ASIN(G29/H29*SIN(K29/360*2*PI()))*360/2/PI()</f>
        <v>9.4915167357643835</v>
      </c>
      <c r="K29" s="14">
        <f ca="1">ROUND(RAND()*60+10,2)</f>
        <v>16.32</v>
      </c>
      <c r="L29" s="3" t="s">
        <v>32</v>
      </c>
      <c r="M29" s="3" t="str">
        <f>"b:c = sin(β) : sin(γ) =&gt; sin(β) = b : c ∙ sin(γ)"</f>
        <v>b:c = sin(β) : sin(γ) =&gt; sin(β) = b : c ∙ sin(γ)</v>
      </c>
      <c r="N29" s="3" t="str">
        <f ca="1">"sin(β) = "&amp;G29&amp;" : "&amp;ROUND(H29,2)&amp;" ∙ sin("&amp;K29&amp;"°) =&gt; β = "&amp;ROUND(J29,2)&amp;"°"</f>
        <v>sin(β) = 4,19 : 7,14 ∙ sin(16,32°) =&gt; β = 9,49°</v>
      </c>
      <c r="O29" s="3" t="s">
        <v>37</v>
      </c>
      <c r="P29" t="str">
        <f ca="1">"α = 180° - β - γ = 180° - "&amp;ROUND(J29,2)&amp;"° - "&amp;K29&amp;"°"</f>
        <v>α = 180° - β - γ = 180° - 9,49° - 16,32°</v>
      </c>
      <c r="Q29" t="str">
        <f ca="1">"α = "&amp;ROUND(I29,2)&amp;"°"</f>
        <v>α = 154,19°</v>
      </c>
      <c r="R29" s="3" t="s">
        <v>38</v>
      </c>
      <c r="S29" s="3" t="str">
        <f>"a:c = sin(α) : sin(γ) =&gt; a = c ∙ sin(α) : sin(γ)"</f>
        <v>a:c = sin(α) : sin(γ) =&gt; a = c ∙ sin(α) : sin(γ)</v>
      </c>
      <c r="T29" s="3" t="str">
        <f ca="1">"a = "&amp;H29&amp;" ∙ sin("&amp;ROUND(I29,2)&amp;"°) : sin("&amp;K29&amp;"°) = "&amp;ROUND(F29,2)</f>
        <v>a = 7,14 ∙ sin(154,19°) : sin(16,32°) = 11,06</v>
      </c>
      <c r="U29" t="str">
        <f ca="1">"b = "&amp;G29&amp;", c = "&amp;H29&amp;", γ = "&amp;K29&amp;"°"</f>
        <v>b = 4,19, c = 7,14, γ = 16,32°</v>
      </c>
    </row>
    <row r="30" spans="4:21" x14ac:dyDescent="0.25">
      <c r="D30">
        <f t="shared" ca="1" si="3"/>
        <v>0</v>
      </c>
      <c r="E30">
        <f t="shared" ca="1" si="1"/>
        <v>10</v>
      </c>
      <c r="F30" s="14">
        <f ca="1">ROUND(RAND()*6+1,2)</f>
        <v>1.36</v>
      </c>
      <c r="G30">
        <f ca="1">H30*SIN(J30/360*2*PI())/SIN(K30/360*2*PI())</f>
        <v>9.0663495481105265</v>
      </c>
      <c r="H30" s="14">
        <f ca="1">ROUND(RAND()*6+1,2)+F30</f>
        <v>8.09</v>
      </c>
      <c r="I30">
        <f ca="1">ASIN(F30/H30*SIN(K30/360*2*PI()))*360/2/PI()</f>
        <v>6.3370961436325945</v>
      </c>
      <c r="J30">
        <f ca="1">180-K30-I30</f>
        <v>132.6229038563674</v>
      </c>
      <c r="K30" s="14">
        <f ca="1">ROUND(RAND()*60+10,2)</f>
        <v>41.04</v>
      </c>
      <c r="L30" s="3" t="s">
        <v>36</v>
      </c>
      <c r="M30" s="3" t="str">
        <f>"a:c = sin(α) : sin(γ) =&gt; sin(α) = a : c ∙ sin(γ)"</f>
        <v>a:c = sin(α) : sin(γ) =&gt; sin(α) = a : c ∙ sin(γ)</v>
      </c>
      <c r="N30" s="3" t="str">
        <f ca="1">"sin(α) = "&amp;F30&amp;" : "&amp;ROUND(H30,2)&amp;" ∙ sin("&amp;K30&amp;"°) =&gt; α = "&amp;ROUND(I30,2)&amp;"°"</f>
        <v>sin(α) = 1,36 : 8,09 ∙ sin(41,04°) =&gt; α = 6,34°</v>
      </c>
      <c r="O30" s="3" t="s">
        <v>35</v>
      </c>
      <c r="P30" t="str">
        <f ca="1">"β = 180° - α - γ = 180° - "&amp;ROUND(I30,2)&amp;"° - "&amp;ROUND(K30,2)&amp;"°"</f>
        <v>β = 180° - α - γ = 180° - 6,34° - 41,04°</v>
      </c>
      <c r="Q30" t="str">
        <f ca="1">"β = "&amp;ROUND(J30,2)&amp;"°"</f>
        <v>β = 132,62°</v>
      </c>
      <c r="R30" s="3" t="s">
        <v>22</v>
      </c>
      <c r="S30" s="3" t="str">
        <f>"b:c = sin(β) : sin(γ) =&gt; b = c ∙ sin(β) : sin(γ)"</f>
        <v>b:c = sin(β) : sin(γ) =&gt; b = c ∙ sin(β) : sin(γ)</v>
      </c>
      <c r="T30" s="3" t="str">
        <f ca="1">"b = "&amp;H30&amp;" ∙ sin("&amp;ROUND(J30,2)&amp;"°) : sin("&amp;ROUND(K30,2)&amp;"°) = "&amp;ROUND(G30,2)</f>
        <v>b = 8,09 ∙ sin(132,62°) : sin(41,04°) = 9,07</v>
      </c>
      <c r="U30" t="str">
        <f ca="1">"a = "&amp;F30&amp;", c = "&amp;H30&amp;", γ = "&amp;K30&amp;"°"</f>
        <v>a = 1,36, c = 8,09, γ = 41,04°</v>
      </c>
    </row>
    <row r="31" spans="4:21" x14ac:dyDescent="0.25">
      <c r="D31">
        <f t="shared" ca="1" si="3"/>
        <v>0</v>
      </c>
      <c r="E31" s="20">
        <f t="shared" ca="1" si="1"/>
        <v>10</v>
      </c>
      <c r="F31" s="14">
        <f ca="1">ROUND(RAND()*6+1,2)</f>
        <v>5.0199999999999996</v>
      </c>
      <c r="G31" s="14">
        <f ca="1">ROUND(RAND()*6+1,2)</f>
        <v>4.26</v>
      </c>
      <c r="H31" s="14">
        <f ca="1">RANDBETWEEN(MAX(F31:G31)*100,SUM(F31:G31)*100)/100</f>
        <v>7.49</v>
      </c>
      <c r="I31" s="21">
        <f ca="1">ACOS((G31^2+H31^2-F31^2)/(2*G31*H31))/2/PI()*360</f>
        <v>39.7727240081175</v>
      </c>
      <c r="J31" s="21">
        <f ca="1">ASIN(G31/F31*SIN(I31/360*2*PI()))/2/PI()*360</f>
        <v>32.880606625148218</v>
      </c>
      <c r="K31" s="21">
        <f ca="1">180-I31-J31</f>
        <v>107.34666936673428</v>
      </c>
      <c r="L31" s="3" t="s">
        <v>43</v>
      </c>
      <c r="M31" s="3" t="str">
        <f ca="1">"cos(α) = ("&amp;G31&amp;"² + "&amp;H31&amp;"² - "&amp;F31&amp;"²) : (2 ∙ "&amp;G31&amp;" ∙ "&amp;H31&amp;")"</f>
        <v>cos(α) = (4,26² + 7,49² - 5,02²) : (2 ∙ 4,26 ∙ 7,49)</v>
      </c>
      <c r="N31" s="3" t="str">
        <f ca="1">"cos(α) = "&amp;ROUND((G31^2+H31^2-F31^2)/(2*G31*H31),2)&amp;" =&gt; α = "&amp;ROUND(I31,2)&amp;"°"</f>
        <v>cos(α) = 0,77 =&gt; α = 39,77°</v>
      </c>
      <c r="O31" s="3" t="s">
        <v>28</v>
      </c>
      <c r="P31" s="21" t="str">
        <f>"b:a = sin(β) : sin(α) =&gt; sin(β) = b : a ∙ sin(α)"</f>
        <v>b:a = sin(β) : sin(α) =&gt; sin(β) = b : a ∙ sin(α)</v>
      </c>
      <c r="Q31" s="21" t="str">
        <f ca="1">"sin(β) = "&amp;G31&amp;" : "&amp;F31&amp;" ∙ sin("&amp;ROUND(I31,2)&amp;"°) =&gt; β = "&amp;ROUND(J31,2)&amp;"°"</f>
        <v>sin(β) = 4,26 : 5,02 ∙ sin(39,77°) =&gt; β = 32,88°</v>
      </c>
      <c r="R31" s="3" t="s">
        <v>29</v>
      </c>
      <c r="S31" t="str">
        <f ca="1">"γ = 180° - α - β = 180° - "&amp;ROUND(I31,2)&amp;"° - "&amp;ROUND(J31,2)&amp;"°"</f>
        <v>γ = 180° - α - β = 180° - 39,77° - 32,88°</v>
      </c>
      <c r="T31" s="3" t="str">
        <f ca="1">"γ = "&amp;ROUND(K31,2)&amp;"°"</f>
        <v>γ = 107,35°</v>
      </c>
      <c r="U31" t="str">
        <f ca="1">"a = "&amp;F31&amp;", b = "&amp;G31&amp;", c = "&amp;H31</f>
        <v>a = 5,02, b = 4,26, c = 7,49</v>
      </c>
    </row>
    <row r="32" spans="4:21" x14ac:dyDescent="0.25">
      <c r="D32">
        <f t="shared" ca="1" si="3"/>
        <v>0</v>
      </c>
      <c r="E32" s="20">
        <f t="shared" ca="1" si="1"/>
        <v>10</v>
      </c>
      <c r="F32" s="14">
        <f ca="1">ROUND(RAND()*6+1,2)</f>
        <v>1.05</v>
      </c>
      <c r="G32" s="14">
        <f ca="1">ROUND(RAND()*6+1,2)</f>
        <v>2.56</v>
      </c>
      <c r="H32" s="14">
        <f ca="1">RANDBETWEEN(MAX(F32:G32)*100,SUM(F32:G32)*100)/100</f>
        <v>3.56</v>
      </c>
      <c r="I32" s="21">
        <f ca="1">ACOS((G32^2+H32^2-F32^2)/(2*G32*H32))/2/PI()*360</f>
        <v>6.0791563555047174</v>
      </c>
      <c r="J32" s="21">
        <f ca="1">ASIN(G32/F32*SIN(I32/360*2*PI()))/2/PI()*360</f>
        <v>14.963281852901922</v>
      </c>
      <c r="K32" s="21">
        <f ca="1">180-I32-J32</f>
        <v>158.95756179159335</v>
      </c>
      <c r="L32" s="3" t="s">
        <v>43</v>
      </c>
      <c r="M32" s="3" t="str">
        <f ca="1">"cos(α) = ("&amp;G32&amp;"² + "&amp;H32&amp;"² - "&amp;F32&amp;"²) : (2 ∙ "&amp;G32&amp;" ∙ "&amp;H32&amp;")"</f>
        <v>cos(α) = (2,56² + 3,56² - 1,05²) : (2 ∙ 2,56 ∙ 3,56)</v>
      </c>
      <c r="N32" s="3" t="str">
        <f ca="1">"cos(α) = "&amp;ROUND((G32^2+H32^2-F32^2)/(2*G32*H32),2)&amp;" =&gt; α = "&amp;ROUND(I32,2)&amp;"°"</f>
        <v>cos(α) = 0,99 =&gt; α = 6,08°</v>
      </c>
      <c r="O32" s="3" t="s">
        <v>28</v>
      </c>
      <c r="P32" s="21" t="str">
        <f>"b:a = sin(β) : sin(α) =&gt; sin(β) = b : a ∙ sin(α)"</f>
        <v>b:a = sin(β) : sin(α) =&gt; sin(β) = b : a ∙ sin(α)</v>
      </c>
      <c r="Q32" s="21" t="str">
        <f ca="1">"sin(β) = "&amp;G32&amp;" : "&amp;F32&amp;" ∙ sin("&amp;ROUND(I32,2)&amp;"°) =&gt; β = "&amp;ROUND(J32,2)&amp;"°"</f>
        <v>sin(β) = 2,56 : 1,05 ∙ sin(6,08°) =&gt; β = 14,96°</v>
      </c>
      <c r="R32" s="3" t="s">
        <v>29</v>
      </c>
      <c r="S32" t="str">
        <f ca="1">"γ = 180° - α - β = 180° - "&amp;ROUND(I32,2)&amp;"° - "&amp;ROUND(J32,2)&amp;"°"</f>
        <v>γ = 180° - α - β = 180° - 6,08° - 14,96°</v>
      </c>
      <c r="T32" s="3" t="str">
        <f ca="1">"γ = "&amp;ROUND(K32,2)&amp;"°"</f>
        <v>γ = 158,96°</v>
      </c>
      <c r="U32" t="str">
        <f ca="1">"a = "&amp;F32&amp;", b = "&amp;G32&amp;", c = "&amp;H32</f>
        <v>a = 1,05, b = 2,56, c = 3,56</v>
      </c>
    </row>
    <row r="33" spans="3:21" x14ac:dyDescent="0.25">
      <c r="D33">
        <f t="shared" ca="1" si="3"/>
        <v>0.1878424922471883</v>
      </c>
      <c r="E33" s="20">
        <f t="shared" ca="1" si="1"/>
        <v>9</v>
      </c>
      <c r="F33" s="14">
        <f ca="1">ROUND(RAND()*6+1,2)</f>
        <v>4.51</v>
      </c>
      <c r="G33" s="14">
        <f ca="1">ROUND(RAND()*6+1,2)</f>
        <v>4.8499999999999996</v>
      </c>
      <c r="H33" s="14">
        <f ca="1">RANDBETWEEN(MAX(F33:G33)*100,SUM(F33:G33)*100)/100</f>
        <v>5.04</v>
      </c>
      <c r="I33" s="21">
        <f ca="1">ACOS((G33^2+H33^2-F33^2)/(2*G33*H33))/2/PI()*360</f>
        <v>54.219376152622814</v>
      </c>
      <c r="J33" s="21">
        <f ca="1">ASIN(G33/F33*SIN(I33/360*2*PI()))/2/PI()*360</f>
        <v>60.741206187073701</v>
      </c>
      <c r="K33" s="21">
        <f ca="1">180-I33-J33</f>
        <v>65.039417660303485</v>
      </c>
      <c r="L33" s="3" t="s">
        <v>43</v>
      </c>
      <c r="M33" s="3" t="str">
        <f ca="1">"cos(α) = ("&amp;G33&amp;"² + "&amp;H33&amp;"² - "&amp;F33&amp;"²) : (2 ∙ "&amp;G33&amp;" ∙ "&amp;H33&amp;")"</f>
        <v>cos(α) = (4,85² + 5,04² - 4,51²) : (2 ∙ 4,85 ∙ 5,04)</v>
      </c>
      <c r="N33" s="3" t="str">
        <f ca="1">"cos(α) = "&amp;ROUND((G33^2+H33^2-F33^2)/(2*G33*H33),2)&amp;" =&gt; α = "&amp;ROUND(I33,2)&amp;"°"</f>
        <v>cos(α) = 0,58 =&gt; α = 54,22°</v>
      </c>
      <c r="O33" s="3" t="s">
        <v>28</v>
      </c>
      <c r="P33" s="21" t="str">
        <f>"b:a = sin(β) : sin(α) =&gt; sin(β) = b : a ∙ sin(α)"</f>
        <v>b:a = sin(β) : sin(α) =&gt; sin(β) = b : a ∙ sin(α)</v>
      </c>
      <c r="Q33" s="21" t="str">
        <f ca="1">"sin(β) = "&amp;G33&amp;" : "&amp;F33&amp;" ∙ sin("&amp;ROUND(I33,2)&amp;"°) =&gt; β = "&amp;ROUND(J33,2)&amp;"°"</f>
        <v>sin(β) = 4,85 : 4,51 ∙ sin(54,22°) =&gt; β = 60,74°</v>
      </c>
      <c r="R33" s="3" t="s">
        <v>29</v>
      </c>
      <c r="S33" t="str">
        <f ca="1">"γ = 180° - α - β = 180° - "&amp;ROUND(I33,2)&amp;"° - "&amp;ROUND(J33,2)&amp;"°"</f>
        <v>γ = 180° - α - β = 180° - 54,22° - 60,74°</v>
      </c>
      <c r="T33" s="3" t="str">
        <f ca="1">"γ = "&amp;ROUND(K33,2)&amp;"°"</f>
        <v>γ = 65,04°</v>
      </c>
      <c r="U33" t="str">
        <f ca="1">"a = "&amp;F33&amp;", b = "&amp;G33&amp;", c = "&amp;H33</f>
        <v>a = 4,51, b = 4,85, c = 5,04</v>
      </c>
    </row>
    <row r="34" spans="3:21" x14ac:dyDescent="0.25">
      <c r="D34">
        <f t="shared" ca="1" si="3"/>
        <v>0</v>
      </c>
      <c r="E34">
        <f t="shared" ca="1" si="1"/>
        <v>10</v>
      </c>
      <c r="F34" s="14">
        <f ca="1">ROUND(RAND()*6+1,2)</f>
        <v>3.56</v>
      </c>
      <c r="G34">
        <f ca="1">F34*SIN(J34/360*2*PI())/SIN(I34/360*2*PI())</f>
        <v>2.3219707131362863</v>
      </c>
      <c r="H34">
        <f ca="1">G34*SIN(K34/360*2*PI())/SIN(J34/360*2*PI())</f>
        <v>1.7381817035884772</v>
      </c>
      <c r="I34">
        <f ca="1">180-J34-K34</f>
        <v>121.86000000000001</v>
      </c>
      <c r="J34" s="14">
        <f t="shared" ref="I34:K39" ca="1" si="4">ROUND(RAND()*60+10,2)</f>
        <v>33.64</v>
      </c>
      <c r="K34" s="14">
        <f t="shared" ca="1" si="4"/>
        <v>24.5</v>
      </c>
      <c r="L34" s="3" t="s">
        <v>17</v>
      </c>
      <c r="M34" t="str">
        <f ca="1">"α = 180° - β - γ = 180° - "&amp;J34&amp;"° - "&amp;K34&amp;"°"</f>
        <v>α = 180° - β - γ = 180° - 33,64° - 24,5°</v>
      </c>
      <c r="N34" t="str">
        <f ca="1">"α = "&amp;I34&amp;"°"</f>
        <v>α = 121,86°</v>
      </c>
      <c r="O34" s="3" t="s">
        <v>20</v>
      </c>
      <c r="P34" s="3" t="str">
        <f>"b:a = sin(β) : sin(α) =&gt; b = a ∙ sin(β) : sin(α)"</f>
        <v>b:a = sin(β) : sin(α) =&gt; b = a ∙ sin(β) : sin(α)</v>
      </c>
      <c r="Q34" s="3" t="str">
        <f ca="1">"b = "&amp;F34&amp;" ∙ sin("&amp;J34&amp;"°) : sin("&amp;I34&amp;"°) = "&amp;ROUND(G34,2)</f>
        <v>b = 3,56 ∙ sin(33,64°) : sin(121,86°) = 2,32</v>
      </c>
      <c r="R34" s="3" t="s">
        <v>21</v>
      </c>
      <c r="S34" s="3" t="str">
        <f>"c:a = sin(γ) : sin(α) =&gt; c = a ∙ sin(γ) : sin(α)"</f>
        <v>c:a = sin(γ) : sin(α) =&gt; c = a ∙ sin(γ) : sin(α)</v>
      </c>
      <c r="T34" s="3" t="str">
        <f ca="1">"c = "&amp;F34&amp;" ∙ sin("&amp;K34&amp;"°) : sin("&amp;I34&amp;"°) = "&amp;ROUND(H34,2)</f>
        <v>c = 3,56 ∙ sin(24,5°) : sin(121,86°) = 1,74</v>
      </c>
      <c r="U34" t="str">
        <f ca="1">"a = "&amp;F34&amp;", β = "&amp;J34&amp;"°, γ = "&amp;K34&amp;"°"</f>
        <v>a = 3,56, β = 33,64°, γ = 24,5°</v>
      </c>
    </row>
    <row r="35" spans="3:21" x14ac:dyDescent="0.25">
      <c r="D35">
        <f t="shared" ca="1" si="3"/>
        <v>0.77983615830237474</v>
      </c>
      <c r="E35">
        <f t="shared" ca="1" si="1"/>
        <v>4</v>
      </c>
      <c r="F35">
        <f ca="1">G35*SIN(I35/360*2*PI())/SIN(J35/360*2*PI())</f>
        <v>11.097804600384867</v>
      </c>
      <c r="G35" s="14">
        <f ca="1">ROUND(RAND()*6+1,2)</f>
        <v>6.36</v>
      </c>
      <c r="H35" s="3">
        <f ca="1">G35*SIN(K35/360*2*PI())/SIN(J35/360*2*PI())</f>
        <v>10.680911386661762</v>
      </c>
      <c r="I35">
        <f ca="1">180-J35-K35</f>
        <v>76.65000000000002</v>
      </c>
      <c r="J35" s="14">
        <f t="shared" ca="1" si="4"/>
        <v>33.89</v>
      </c>
      <c r="K35" s="14">
        <f t="shared" ca="1" si="4"/>
        <v>69.459999999999994</v>
      </c>
      <c r="L35" s="3" t="s">
        <v>17</v>
      </c>
      <c r="M35" t="str">
        <f ca="1">"α = 180° - β - γ = 180° - "&amp;J35&amp;"° - "&amp;K35&amp;"°"</f>
        <v>α = 180° - β - γ = 180° - 33,89° - 69,46°</v>
      </c>
      <c r="N35" t="str">
        <f ca="1">"α = "&amp;I35&amp;"°"</f>
        <v>α = 76,65°</v>
      </c>
      <c r="O35" s="3" t="s">
        <v>19</v>
      </c>
      <c r="P35" s="3" t="str">
        <f>"a:b = sin(α) : sin(β) =&gt; a = b ∙ sin(α) : sin(β)"</f>
        <v>a:b = sin(α) : sin(β) =&gt; a = b ∙ sin(α) : sin(β)</v>
      </c>
      <c r="Q35" s="3" t="str">
        <f ca="1">"a = "&amp;G35&amp;" ∙ sin("&amp;I35&amp;"°) : sin("&amp;J35&amp;"°) = "&amp;ROUND(F35,2)</f>
        <v>a = 6,36 ∙ sin(76,65°) : sin(33,89°) = 11,1</v>
      </c>
      <c r="R35" s="3" t="s">
        <v>21</v>
      </c>
      <c r="S35" s="3" t="str">
        <f>"c:b = sin(γ) : sin(β) =&gt; c = b ∙ sin(γ) : sin(β)"</f>
        <v>c:b = sin(γ) : sin(β) =&gt; c = b ∙ sin(γ) : sin(β)</v>
      </c>
      <c r="T35" s="3" t="str">
        <f ca="1">"c = "&amp;G35&amp;" ∙ sin("&amp;K35&amp;"°) : sin("&amp;J35&amp;"°) = "&amp;ROUND(H35,2)</f>
        <v>c = 6,36 ∙ sin(69,46°) : sin(33,89°) = 10,68</v>
      </c>
      <c r="U35" t="str">
        <f ca="1">"b = "&amp;G35&amp;", β = "&amp;J35&amp;"°, γ = "&amp;K35&amp;"°"</f>
        <v>b = 6,36, β = 33,89°, γ = 69,46°</v>
      </c>
    </row>
    <row r="36" spans="3:21" x14ac:dyDescent="0.25">
      <c r="D36">
        <f t="shared" ca="1" si="3"/>
        <v>0</v>
      </c>
      <c r="E36">
        <f t="shared" ca="1" si="1"/>
        <v>10</v>
      </c>
      <c r="F36">
        <f ca="1">H36*SIN(I36/360*2*PI())/SIN(K36/360*2*PI())</f>
        <v>2.9161771986808365</v>
      </c>
      <c r="G36">
        <f ca="1">H36*SIN(J36/360*2*PI())/SIN(K36/360*2*PI())</f>
        <v>0.91347790948960572</v>
      </c>
      <c r="H36" s="14">
        <f ca="1">ROUND(RAND()*6+1,2)</f>
        <v>2.37</v>
      </c>
      <c r="I36">
        <f ca="1">180-J36-K36</f>
        <v>118.30000000000001</v>
      </c>
      <c r="J36" s="14">
        <f t="shared" ca="1" si="4"/>
        <v>16.010000000000002</v>
      </c>
      <c r="K36" s="14">
        <f t="shared" ca="1" si="4"/>
        <v>45.69</v>
      </c>
      <c r="L36" s="3" t="s">
        <v>17</v>
      </c>
      <c r="M36" t="str">
        <f ca="1">"α = 180° - β - γ = 180° - "&amp;J36&amp;"° - "&amp;K36&amp;"°"</f>
        <v>α = 180° - β - γ = 180° - 16,01° - 45,69°</v>
      </c>
      <c r="N36" t="str">
        <f ca="1">"α = "&amp;I36&amp;"°"</f>
        <v>α = 118,3°</v>
      </c>
      <c r="O36" s="3" t="s">
        <v>19</v>
      </c>
      <c r="P36" s="3" t="str">
        <f>"a:c = sin(α) : sin(γ) =&gt; a = c ∙ sin(α) : sin(γ)"</f>
        <v>a:c = sin(α) : sin(γ) =&gt; a = c ∙ sin(α) : sin(γ)</v>
      </c>
      <c r="Q36" s="3" t="str">
        <f ca="1">"a = "&amp;H36&amp;" ∙ sin("&amp;I36&amp;"°) : sin("&amp;K36&amp;"°) = "&amp;ROUND(F36,2)</f>
        <v>a = 2,37 ∙ sin(118,3°) : sin(45,69°) = 2,92</v>
      </c>
      <c r="R36" s="3" t="s">
        <v>22</v>
      </c>
      <c r="S36" s="3" t="str">
        <f>"b:c = sin(β) : sin(γ) =&gt; b = c ∙ sin(β) : sin(γ)"</f>
        <v>b:c = sin(β) : sin(γ) =&gt; b = c ∙ sin(β) : sin(γ)</v>
      </c>
      <c r="T36" s="3" t="str">
        <f ca="1">"b = "&amp;H36&amp;" ∙ sin("&amp;J36&amp;"°) : sin("&amp;K36&amp;"°) = "&amp;ROUND(G36,2)</f>
        <v>b = 2,37 ∙ sin(16,01°) : sin(45,69°) = 0,91</v>
      </c>
      <c r="U36" t="str">
        <f ca="1">"c = "&amp;H36&amp;", β = "&amp;J36&amp;"°, γ = "&amp;K36&amp;"°"</f>
        <v>c = 2,37, β = 16,01°, γ = 45,69°</v>
      </c>
    </row>
    <row r="37" spans="3:21" ht="14.5" x14ac:dyDescent="0.35">
      <c r="D37">
        <f t="shared" ca="1" si="3"/>
        <v>0.41942044912881471</v>
      </c>
      <c r="E37">
        <f t="shared" ca="1" si="1"/>
        <v>7</v>
      </c>
      <c r="F37" s="14">
        <f ca="1">ROUND(RAND()*6+1,2)</f>
        <v>2.72</v>
      </c>
      <c r="G37">
        <f ca="1">F37*SIN(J37/360*2*PI())/SIN(I37/360*2*PI())</f>
        <v>2.1970358851963505</v>
      </c>
      <c r="H37">
        <f ca="1">G37*SIN(K37/360*2*PI())/SIN(J37/360*2*PI())</f>
        <v>2.7382213555825463</v>
      </c>
      <c r="I37" s="14">
        <f t="shared" ca="1" si="4"/>
        <v>65.83</v>
      </c>
      <c r="J37" s="13">
        <f ca="1">180-I37-K37</f>
        <v>47.47</v>
      </c>
      <c r="K37" s="14">
        <f t="shared" ca="1" si="4"/>
        <v>66.7</v>
      </c>
      <c r="L37" s="3" t="s">
        <v>18</v>
      </c>
      <c r="M37" t="str">
        <f ca="1">"β = 180° - α - γ = 180° - "&amp;I37&amp;"° - "&amp;K37&amp;"°"</f>
        <v>β = 180° - α - γ = 180° - 65,83° - 66,7°</v>
      </c>
      <c r="N37" t="str">
        <f ca="1">"β = "&amp;J37&amp;"°"</f>
        <v>β = 47,47°</v>
      </c>
      <c r="O37" s="3" t="s">
        <v>20</v>
      </c>
      <c r="P37" s="3" t="str">
        <f>"b:a = sin(β) : sin(α) =&gt; b = a ∙ sin(β) : sin(α)"</f>
        <v>b:a = sin(β) : sin(α) =&gt; b = a ∙ sin(β) : sin(α)</v>
      </c>
      <c r="Q37" s="3" t="str">
        <f ca="1">"b = "&amp;F37&amp;" ∙ sin("&amp;J37&amp;"°) : sin("&amp;I37&amp;"°) = "&amp;ROUND(G37,2)</f>
        <v>b = 2,72 ∙ sin(47,47°) : sin(65,83°) = 2,2</v>
      </c>
      <c r="R37" s="3" t="s">
        <v>21</v>
      </c>
      <c r="S37" s="3" t="str">
        <f>"c:a = sin(γ) : sin(α) =&gt; c = a ∙ sin(γ) : sin(α)"</f>
        <v>c:a = sin(γ) : sin(α) =&gt; c = a ∙ sin(γ) : sin(α)</v>
      </c>
      <c r="T37" s="3" t="str">
        <f ca="1">"c = "&amp;F37&amp;" ∙ sin("&amp;K37&amp;"°) : sin("&amp;I37&amp;"°) = "&amp;ROUND(H37,2)</f>
        <v>c = 2,72 ∙ sin(66,7°) : sin(65,83°) = 2,74</v>
      </c>
      <c r="U37" t="str">
        <f ca="1">"a = "&amp;F37&amp;", α = "&amp;I37&amp;"°, γ = "&amp;K37&amp;"°"</f>
        <v>a = 2,72, α = 65,83°, γ = 66,7°</v>
      </c>
    </row>
    <row r="38" spans="3:21" ht="14.5" x14ac:dyDescent="0.35">
      <c r="D38">
        <f t="shared" ca="1" si="3"/>
        <v>0</v>
      </c>
      <c r="E38">
        <f t="shared" ca="1" si="1"/>
        <v>10</v>
      </c>
      <c r="F38">
        <f ca="1">G38*SIN(I38/360*2*PI())/SIN(J38/360*2*PI())</f>
        <v>1.3113280228560444</v>
      </c>
      <c r="G38" s="14">
        <f ca="1">ROUND(RAND()*6+1,2)</f>
        <v>1.6</v>
      </c>
      <c r="H38" s="3">
        <f ca="1">G38*SIN(K38/360*2*PI())/SIN(J38/360*2*PI())</f>
        <v>0.39499474680398855</v>
      </c>
      <c r="I38" s="14">
        <f t="shared" ca="1" si="4"/>
        <v>37.97</v>
      </c>
      <c r="J38" s="13">
        <f ca="1">180-I38-K38</f>
        <v>131.35</v>
      </c>
      <c r="K38" s="14">
        <f t="shared" ca="1" si="4"/>
        <v>10.68</v>
      </c>
      <c r="L38" s="3" t="s">
        <v>18</v>
      </c>
      <c r="M38" t="str">
        <f ca="1">"β = 180° - α - γ = 180° - "&amp;I38&amp;"° - "&amp;K38&amp;"°"</f>
        <v>β = 180° - α - γ = 180° - 37,97° - 10,68°</v>
      </c>
      <c r="N38" t="str">
        <f ca="1">"β = "&amp;J38&amp;"°"</f>
        <v>β = 131,35°</v>
      </c>
      <c r="O38" s="3" t="s">
        <v>19</v>
      </c>
      <c r="P38" s="3" t="str">
        <f>"a:b = sin(α) : sin(β) =&gt; a = b ∙ sin(α) : sin(β)"</f>
        <v>a:b = sin(α) : sin(β) =&gt; a = b ∙ sin(α) : sin(β)</v>
      </c>
      <c r="Q38" s="3" t="str">
        <f ca="1">"a = "&amp;G38&amp;" ∙ sin("&amp;I38&amp;"°) : sin("&amp;J38&amp;"°) = "&amp;ROUND(F38,2)</f>
        <v>a = 1,6 ∙ sin(37,97°) : sin(131,35°) = 1,31</v>
      </c>
      <c r="R38" s="3" t="s">
        <v>21</v>
      </c>
      <c r="S38" s="3" t="str">
        <f>"c:b = sin(γ) : sin(β) =&gt; c = b ∙ sin(γ) : sin(β)"</f>
        <v>c:b = sin(γ) : sin(β) =&gt; c = b ∙ sin(γ) : sin(β)</v>
      </c>
      <c r="T38" s="3" t="str">
        <f ca="1">"c = "&amp;G38&amp;" ∙ sin("&amp;K38&amp;"°) : sin("&amp;J38&amp;"°) = "&amp;ROUND(H38,2)</f>
        <v>c = 1,6 ∙ sin(10,68°) : sin(131,35°) = 0,39</v>
      </c>
      <c r="U38" t="str">
        <f ca="1">"b = "&amp;G38&amp;", α = "&amp;I38&amp;"°, γ = "&amp;K38&amp;"°"</f>
        <v>b = 1,6, α = 37,97°, γ = 10,68°</v>
      </c>
    </row>
    <row r="39" spans="3:21" ht="14.5" x14ac:dyDescent="0.35">
      <c r="D39">
        <f t="shared" ca="1" si="3"/>
        <v>0</v>
      </c>
      <c r="E39">
        <f t="shared" ca="1" si="1"/>
        <v>10</v>
      </c>
      <c r="F39">
        <f ca="1">H39*SIN(I39/360*2*PI())/SIN(K39/360*2*PI())</f>
        <v>0.69624310257248156</v>
      </c>
      <c r="G39">
        <f ca="1">H39*SIN(J39/360*2*PI())/SIN(K39/360*2*PI())</f>
        <v>2.0978254508648373</v>
      </c>
      <c r="H39" s="14">
        <f ca="1">ROUND(RAND()*6+1,2)</f>
        <v>1.72</v>
      </c>
      <c r="I39" s="14">
        <f t="shared" ca="1" si="4"/>
        <v>17.71</v>
      </c>
      <c r="J39" s="13">
        <f ca="1">180-I39-K39</f>
        <v>113.57</v>
      </c>
      <c r="K39" s="14">
        <f t="shared" ca="1" si="4"/>
        <v>48.72</v>
      </c>
      <c r="L39" s="3" t="s">
        <v>18</v>
      </c>
      <c r="M39" t="str">
        <f ca="1">"β = 180° - α - γ = 180° - "&amp;I39&amp;"° - "&amp;K39&amp;"°"</f>
        <v>β = 180° - α - γ = 180° - 17,71° - 48,72°</v>
      </c>
      <c r="N39" t="str">
        <f ca="1">"β = "&amp;J39&amp;"°"</f>
        <v>β = 113,57°</v>
      </c>
      <c r="O39" s="3" t="s">
        <v>19</v>
      </c>
      <c r="P39" s="3" t="str">
        <f>"a:c = sin(α) : sin(γ) =&gt; a = c ∙ sin(α) : sin(γ)"</f>
        <v>a:c = sin(α) : sin(γ) =&gt; a = c ∙ sin(α) : sin(γ)</v>
      </c>
      <c r="Q39" s="3" t="str">
        <f ca="1">"a = "&amp;H39&amp;" ∙ sin("&amp;I39&amp;"°) : sin("&amp;K39&amp;"°) = "&amp;ROUND(F39,2)</f>
        <v>a = 1,72 ∙ sin(17,71°) : sin(48,72°) = 0,7</v>
      </c>
      <c r="R39" s="3" t="s">
        <v>22</v>
      </c>
      <c r="S39" s="3" t="str">
        <f>"b:c = sin(β) : sin(γ) =&gt; b = c ∙ sin(β) : sin(γ)"</f>
        <v>b:c = sin(β) : sin(γ) =&gt; b = c ∙ sin(β) : sin(γ)</v>
      </c>
      <c r="T39" s="3" t="str">
        <f ca="1">"b = "&amp;H39&amp;" ∙ sin("&amp;J39&amp;"°) : sin("&amp;K39&amp;"°) = "&amp;ROUND(G39,2)</f>
        <v>b = 1,72 ∙ sin(113,57°) : sin(48,72°) = 2,1</v>
      </c>
      <c r="U39" t="str">
        <f ca="1">"c = "&amp;H39&amp;", α = "&amp;I39&amp;"°, γ = "&amp;K39&amp;"°"</f>
        <v>c = 1,72, α = 17,71°, γ = 48,72°</v>
      </c>
    </row>
    <row r="40" spans="3:21" x14ac:dyDescent="0.25">
      <c r="C40" s="22"/>
      <c r="D40">
        <f t="shared" ca="1" si="3"/>
        <v>0</v>
      </c>
      <c r="E40">
        <f t="shared" ca="1" si="1"/>
        <v>10</v>
      </c>
      <c r="F40" s="14">
        <f ca="1">ROUND(RAND()*6+1,2)+G40</f>
        <v>11.14</v>
      </c>
      <c r="G40" s="14">
        <f ca="1">ROUND(RAND()*6+1,2)</f>
        <v>5.95</v>
      </c>
      <c r="H40">
        <f ca="1">G40*SIN(K40/360*2*PI())/SIN(J40/360*2*PI())</f>
        <v>16.69610607889329</v>
      </c>
      <c r="I40" s="14">
        <f ca="1">ROUND(RAND()*60+10,2)</f>
        <v>16.940000000000001</v>
      </c>
      <c r="J40">
        <f ca="1">ASIN(G40/F40*SIN(I40/360*2*PI()))*360/2/PI()</f>
        <v>8.9529919591471003</v>
      </c>
      <c r="K40">
        <f ca="1">180-I40-J40</f>
        <v>154.10700804085289</v>
      </c>
      <c r="L40" s="3" t="s">
        <v>32</v>
      </c>
      <c r="M40" s="3" t="str">
        <f>"b:a = sin(β) : sin(α) =&gt; sin(β) = b : a ∙ sin(α)"</f>
        <v>b:a = sin(β) : sin(α) =&gt; sin(β) = b : a ∙ sin(α)</v>
      </c>
      <c r="N40" s="3" t="str">
        <f ca="1">"sin(β) = "&amp;G40&amp;" : "&amp;ROUND(F40,2)&amp;" ∙ sin("&amp;I40&amp;"°) =&gt; β = "&amp;ROUND(J40,2)&amp;"°"</f>
        <v>sin(β) = 5,95 : 11,14 ∙ sin(16,94°) =&gt; β = 8,95°</v>
      </c>
      <c r="O40" s="3" t="s">
        <v>33</v>
      </c>
      <c r="P40" s="3" t="str">
        <f ca="1">"γ = 180° - α - β = 180° - "&amp;ROUND(I40,2)&amp;"° - "&amp;ROUND(J40,2)&amp;"°"</f>
        <v>γ = 180° - α - β = 180° - 16,94° - 8,95°</v>
      </c>
      <c r="Q40" s="3" t="str">
        <f ca="1">"γ = "&amp;ROUND(K40,2)&amp;"°"</f>
        <v>γ = 154,11°</v>
      </c>
      <c r="R40" s="3" t="s">
        <v>21</v>
      </c>
      <c r="S40" s="3" t="str">
        <f>"c:a = sin(γ) : sin(α) =&gt; c = a ∙ sin(γ) : sin(α)"</f>
        <v>c:a = sin(γ) : sin(α) =&gt; c = a ∙ sin(γ) : sin(α)</v>
      </c>
      <c r="T40" s="3" t="str">
        <f ca="1">"c = "&amp;F40&amp;" ∙ sin("&amp;ROUND(K40,2)&amp;"°) : sin("&amp;ROUND(I40,2)&amp;"°) = "&amp;ROUND(H40,2)</f>
        <v>c = 11,14 ∙ sin(154,11°) : sin(16,94°) = 16,7</v>
      </c>
      <c r="U40" t="str">
        <f ca="1">"a = "&amp;F40&amp;", b = "&amp;G40&amp;", α = "&amp;I40&amp;"°"</f>
        <v>a = 11,14, b = 5,95, α = 16,94°</v>
      </c>
    </row>
    <row r="41" spans="3:21" x14ac:dyDescent="0.25">
      <c r="F41" s="14"/>
      <c r="G41" s="14"/>
      <c r="I41" s="14"/>
      <c r="L41" s="3"/>
      <c r="M41" s="3"/>
      <c r="N41" s="3"/>
      <c r="O41" s="3"/>
      <c r="P41" s="3"/>
      <c r="Q41" s="3"/>
      <c r="R41" s="3"/>
      <c r="S41" s="3"/>
      <c r="T41" s="3"/>
    </row>
    <row r="42" spans="3:21" x14ac:dyDescent="0.25">
      <c r="F42" s="14"/>
      <c r="G42" s="14"/>
      <c r="I42" s="14"/>
      <c r="L42" s="3"/>
      <c r="M42" s="3"/>
      <c r="N42" s="3"/>
      <c r="O42" s="3"/>
      <c r="P42" s="3"/>
      <c r="Q42" s="3"/>
      <c r="R42" s="3"/>
      <c r="S42" s="3"/>
      <c r="T42" s="3"/>
    </row>
    <row r="43" spans="3:21" x14ac:dyDescent="0.25">
      <c r="F43" s="14"/>
      <c r="G43" s="14"/>
      <c r="I43" s="14"/>
      <c r="L43" s="3"/>
      <c r="M43" s="3"/>
      <c r="N43" s="3"/>
      <c r="O43" s="3"/>
      <c r="P43" s="3"/>
      <c r="Q43" s="3"/>
      <c r="R43" s="3"/>
      <c r="S43" s="3"/>
      <c r="T43" s="3"/>
    </row>
    <row r="44" spans="3:21" x14ac:dyDescent="0.25">
      <c r="F44" s="14"/>
      <c r="G44" s="14"/>
      <c r="I44" s="14"/>
      <c r="L44" s="3"/>
      <c r="M44" s="3"/>
      <c r="N44" s="3"/>
      <c r="O44" s="3"/>
      <c r="P44" s="3"/>
      <c r="Q44" s="3"/>
      <c r="R44" s="3"/>
      <c r="S44" s="3"/>
      <c r="T44" s="3"/>
    </row>
    <row r="45" spans="3:21" x14ac:dyDescent="0.25">
      <c r="F45" s="14"/>
      <c r="G45" s="14"/>
      <c r="I45" s="14"/>
      <c r="L45" s="3"/>
      <c r="M45" s="3"/>
      <c r="N45" s="3"/>
      <c r="O45" s="3"/>
      <c r="P45" s="3"/>
      <c r="Q45" s="3"/>
      <c r="R45" s="3"/>
      <c r="S45" s="3"/>
      <c r="T45" s="3"/>
    </row>
    <row r="46" spans="3:21" x14ac:dyDescent="0.25">
      <c r="F46" s="14"/>
      <c r="G46" s="14"/>
      <c r="I46" s="14"/>
      <c r="L46" s="3"/>
      <c r="M46" s="3"/>
      <c r="N46" s="3"/>
      <c r="O46" s="3"/>
      <c r="P46" s="3"/>
      <c r="Q46" s="3"/>
      <c r="R46" s="3"/>
      <c r="S46" s="3"/>
      <c r="T46" s="3"/>
    </row>
    <row r="47" spans="3:21" x14ac:dyDescent="0.25">
      <c r="F47" s="14"/>
      <c r="G47" s="14"/>
      <c r="I47" s="14"/>
      <c r="L47" s="3"/>
      <c r="M47" s="3"/>
      <c r="N47" s="3"/>
      <c r="O47" s="3"/>
      <c r="P47" s="3"/>
      <c r="Q47" s="3"/>
      <c r="R47" s="3"/>
      <c r="S47" s="3"/>
      <c r="T47" s="3"/>
    </row>
    <row r="48" spans="3:21" x14ac:dyDescent="0.25">
      <c r="G48" t="s">
        <v>12</v>
      </c>
      <c r="O48" s="9"/>
    </row>
    <row r="50" spans="5:22" x14ac:dyDescent="0.25">
      <c r="E50">
        <v>17</v>
      </c>
      <c r="G50" s="3"/>
      <c r="J50">
        <f>SIN(30/360*2*PI())</f>
        <v>0.49999999999999994</v>
      </c>
      <c r="O50" s="3"/>
    </row>
    <row r="51" spans="5:22" x14ac:dyDescent="0.25">
      <c r="E51" s="14">
        <f ca="1">ROUND(RAND()*18+1,0)</f>
        <v>12</v>
      </c>
      <c r="F51" s="14">
        <f ca="1">ROUND(RAND()*15+1,0)</f>
        <v>6</v>
      </c>
      <c r="O51" s="3"/>
    </row>
    <row r="52" spans="5:22" x14ac:dyDescent="0.25">
      <c r="E52">
        <v>1</v>
      </c>
      <c r="F52">
        <v>1</v>
      </c>
      <c r="G52">
        <f ca="1">VLOOKUP($F52,$E$3:$U$40,2,FALSE)</f>
        <v>6.6440692075358916</v>
      </c>
      <c r="H52">
        <f ca="1">VLOOKUP($F52,$E$3:$U$40,3,FALSE)</f>
        <v>6.65</v>
      </c>
      <c r="I52">
        <f ca="1">VLOOKUP($F52,$E$3:$U$40,4,FALSE)</f>
        <v>4.5599223099272503</v>
      </c>
      <c r="J52">
        <f ca="1">VLOOKUP($F52,$E$3:$U$40,5,FALSE)</f>
        <v>69.87</v>
      </c>
      <c r="K52">
        <f ca="1">VLOOKUP($F52,$E$3:$U$40,6,FALSE)</f>
        <v>70.009999999999991</v>
      </c>
      <c r="L52">
        <f ca="1">VLOOKUP($F52,$E$3:$U$40,7,FALSE)</f>
        <v>40.119999999999997</v>
      </c>
      <c r="M52" t="str">
        <f ca="1">VLOOKUP($F52,$E$3:$U$40,8,FALSE)</f>
        <v>1. Berechne β mit Winkelsummensatz:</v>
      </c>
      <c r="N52" t="str">
        <f ca="1">VLOOKUP($F52,$E$3:$U$40,9,FALSE)</f>
        <v>β = 180° - α - γ = 180° - 69,87° - 40,12°</v>
      </c>
      <c r="O52" t="str">
        <f ca="1">VLOOKUP($F52,$E$3:$U$40,10,FALSE)</f>
        <v>β = 70,01°</v>
      </c>
      <c r="P52" t="str">
        <f ca="1">VLOOKUP($F52,$E$3:$U$40,11,FALSE)</f>
        <v xml:space="preserve">2. Berechne Seite a mit Sinussatz: </v>
      </c>
      <c r="Q52" t="str">
        <f ca="1">VLOOKUP($F52,$E$3:$U$40,12,FALSE)</f>
        <v>a:b = sin(α) : sin(β) =&gt; a = b ∙ sin(α) : sin(β)</v>
      </c>
      <c r="R52" t="str">
        <f ca="1">VLOOKUP($F52,$E$3:$U$40,13,FALSE)</f>
        <v>a = 6,65 ∙ sin(69,87°) : sin(70,01°) = 6,64</v>
      </c>
      <c r="S52" t="str">
        <f ca="1">VLOOKUP($F52,$E$3:$U$40,14,FALSE)</f>
        <v xml:space="preserve">3. Berechne Seite c mit Sinussatz: </v>
      </c>
      <c r="T52" t="str">
        <f ca="1">VLOOKUP($F52,$E$3:$U$40,15,FALSE)</f>
        <v>c:b = sin(γ) : sin(β) =&gt; c = b ∙ sin(γ) : sin(β)</v>
      </c>
      <c r="U52" t="str">
        <f ca="1">VLOOKUP($F52,$E$3:$U$40,16,FALSE)</f>
        <v>c = 6,65 ∙ sin(40,12°) : sin(70,01°) = 4,56</v>
      </c>
      <c r="V52" t="str">
        <f ca="1">VLOOKUP($F52,$E$3:$U$40,17,FALSE)</f>
        <v>b = 6,65, α = 69,87°, γ = 40,12°</v>
      </c>
    </row>
    <row r="53" spans="5:22" x14ac:dyDescent="0.25">
      <c r="E53">
        <v>2</v>
      </c>
      <c r="F53">
        <v>2</v>
      </c>
      <c r="G53">
        <f ca="1">VLOOKUP($F53,$E$3:$U$40,2,FALSE)</f>
        <v>6.1902623915771153</v>
      </c>
      <c r="H53">
        <f ca="1">VLOOKUP($F53,$E$3:$U$40,3,FALSE)</f>
        <v>3.14</v>
      </c>
      <c r="I53">
        <f ca="1">VLOOKUP($F53,$E$3:$U$40,4,FALSE)</f>
        <v>5.6597808768123219</v>
      </c>
      <c r="J53">
        <f ca="1">VLOOKUP($F53,$E$3:$U$40,5,FALSE)</f>
        <v>84.23</v>
      </c>
      <c r="K53">
        <f ca="1">VLOOKUP($F53,$E$3:$U$40,6,FALSE)</f>
        <v>30.31</v>
      </c>
      <c r="L53">
        <f ca="1">VLOOKUP($F53,$E$3:$U$40,7,FALSE)</f>
        <v>65.459999999999994</v>
      </c>
      <c r="M53" t="str">
        <f ca="1">VLOOKUP($F53,$E$3:$U$40,8,FALSE)</f>
        <v>1. Berechne α mit Winkelsummensatz:</v>
      </c>
      <c r="N53" t="str">
        <f ca="1">VLOOKUP($F53,$E$3:$U$40,9,FALSE)</f>
        <v>α = 180° - β - γ = 180° - 30,31° - 65,46°</v>
      </c>
      <c r="O53" t="str">
        <f ca="1">VLOOKUP($F53,$E$3:$U$40,10,FALSE)</f>
        <v>α = 84,23°</v>
      </c>
      <c r="P53" t="str">
        <f ca="1">VLOOKUP($F53,$E$3:$U$40,11,FALSE)</f>
        <v xml:space="preserve">2. Berechne Seite a mit Sinussatz: </v>
      </c>
      <c r="Q53" t="str">
        <f ca="1">VLOOKUP($F53,$E$3:$U$40,12,FALSE)</f>
        <v>a:b = sin(α) : sin(β) =&gt; a = b ∙ sin(α) : sin(β)</v>
      </c>
      <c r="R53" t="str">
        <f ca="1">VLOOKUP($F53,$E$3:$U$40,13,FALSE)</f>
        <v>a = 3,14 ∙ sin(84,23°) : sin(30,31°) = 6,19</v>
      </c>
      <c r="S53" t="str">
        <f ca="1">VLOOKUP($F53,$E$3:$U$40,14,FALSE)</f>
        <v xml:space="preserve">3. Berechne Seite c mit Sinussatz: </v>
      </c>
      <c r="T53" t="str">
        <f ca="1">VLOOKUP($F53,$E$3:$U$40,15,FALSE)</f>
        <v>c:b = sin(γ) : sin(β) =&gt; c = b ∙ sin(γ) : sin(β)</v>
      </c>
      <c r="U53" t="str">
        <f ca="1">VLOOKUP($F53,$E$3:$U$40,16,FALSE)</f>
        <v>c = 3,14 ∙ sin(65,46°) : sin(30,31°) = 5,66</v>
      </c>
      <c r="V53" t="str">
        <f ca="1">VLOOKUP($F53,$E$3:$U$40,17,FALSE)</f>
        <v>b = 3,14, β = 30,31°, γ = 65,46°</v>
      </c>
    </row>
    <row r="54" spans="5:22" x14ac:dyDescent="0.25">
      <c r="E54">
        <v>3</v>
      </c>
      <c r="F54">
        <v>3</v>
      </c>
      <c r="G54">
        <f ca="1">VLOOKUP($F54,$E$3:$U$40,2,FALSE)</f>
        <v>4.3499999999999996</v>
      </c>
      <c r="H54">
        <f ca="1">VLOOKUP($F54,$E$3:$U$40,3,FALSE)</f>
        <v>2.8182383521686125</v>
      </c>
      <c r="I54">
        <f ca="1">VLOOKUP($F54,$E$3:$U$40,4,FALSE)</f>
        <v>2.4500000000000002</v>
      </c>
      <c r="J54">
        <f ca="1">VLOOKUP($F54,$E$3:$U$40,5,FALSE)</f>
        <v>68.872405913070537</v>
      </c>
      <c r="K54">
        <f ca="1">VLOOKUP($F54,$E$3:$U$40,6,FALSE)</f>
        <v>37.18</v>
      </c>
      <c r="L54">
        <f ca="1">VLOOKUP($F54,$E$3:$U$40,7,FALSE)</f>
        <v>73.947594086929456</v>
      </c>
      <c r="M54" t="str">
        <f ca="1">VLOOKUP($F54,$E$3:$U$40,8,FALSE)</f>
        <v>1. Kosinussatz: b² = a² + c² - 2ac ∙ cos(β)</v>
      </c>
      <c r="N54" t="str">
        <f ca="1">VLOOKUP($F54,$E$3:$U$40,9,FALSE)</f>
        <v>b² = 4,35² + 2,45² - 2∙4,35∙2,45∙cos(37,18°)</v>
      </c>
      <c r="O54" t="str">
        <f ca="1">VLOOKUP($F54,$E$3:$U$40,10,FALSE)</f>
        <v>b = 2,82</v>
      </c>
      <c r="P54" t="str">
        <f ca="1">VLOOKUP($F54,$E$3:$U$40,11,FALSE)</f>
        <v xml:space="preserve">2. Berechne α mit Sinussatz: </v>
      </c>
      <c r="Q54" t="str">
        <f ca="1">VLOOKUP($F54,$E$3:$U$40,12,FALSE)</f>
        <v>a:b = sin(α) : sin(β) =&gt; sin(α) = a : b ∙ sin(β)</v>
      </c>
      <c r="R54" t="str">
        <f ca="1">VLOOKUP($F54,$E$3:$U$40,13,FALSE)</f>
        <v>sin(α) = 4,35 : 2,82 ∙ sin(37,18°) =&gt; α = 68,87°</v>
      </c>
      <c r="S54" t="str">
        <f ca="1">VLOOKUP($F54,$E$3:$U$40,14,FALSE)</f>
        <v>3. Berechne γ mit Winkelsummensatz:</v>
      </c>
      <c r="T54" t="str">
        <f ca="1">VLOOKUP($F54,$E$3:$U$40,15,FALSE)</f>
        <v>γ = 180° - α - β = 180° - 68,87° - 37,18°</v>
      </c>
      <c r="U54" t="str">
        <f ca="1">VLOOKUP($F54,$E$3:$U$40,16,FALSE)</f>
        <v>γ = 73,95°</v>
      </c>
      <c r="V54" t="str">
        <f ca="1">VLOOKUP($F54,$E$3:$U$40,17,FALSE)</f>
        <v>a = 4,35, c = 2,45, β = 37,18°</v>
      </c>
    </row>
    <row r="55" spans="5:22" x14ac:dyDescent="0.25">
      <c r="E55">
        <v>4</v>
      </c>
      <c r="F55">
        <v>4</v>
      </c>
      <c r="G55">
        <f ca="1">VLOOKUP($F55,$E$3:$U$40,2,FALSE)</f>
        <v>11.097804600384867</v>
      </c>
      <c r="H55">
        <f ca="1">VLOOKUP($F55,$E$3:$U$40,3,FALSE)</f>
        <v>6.36</v>
      </c>
      <c r="I55">
        <f ca="1">VLOOKUP($F55,$E$3:$U$40,4,FALSE)</f>
        <v>10.680911386661762</v>
      </c>
      <c r="J55">
        <f ca="1">VLOOKUP($F55,$E$3:$U$40,5,FALSE)</f>
        <v>76.65000000000002</v>
      </c>
      <c r="K55">
        <f ca="1">VLOOKUP($F55,$E$3:$U$40,6,FALSE)</f>
        <v>33.89</v>
      </c>
      <c r="L55">
        <f ca="1">VLOOKUP($F55,$E$3:$U$40,7,FALSE)</f>
        <v>69.459999999999994</v>
      </c>
      <c r="M55" t="str">
        <f ca="1">VLOOKUP($F55,$E$3:$U$40,8,FALSE)</f>
        <v>1. Berechne α mit Winkelsummensatz:</v>
      </c>
      <c r="N55" t="str">
        <f ca="1">VLOOKUP($F55,$E$3:$U$40,9,FALSE)</f>
        <v>α = 180° - β - γ = 180° - 33,89° - 69,46°</v>
      </c>
      <c r="O55" t="str">
        <f ca="1">VLOOKUP($F55,$E$3:$U$40,10,FALSE)</f>
        <v>α = 76,65°</v>
      </c>
      <c r="P55" t="str">
        <f ca="1">VLOOKUP($F55,$E$3:$U$40,11,FALSE)</f>
        <v xml:space="preserve">2. Berechne Seite a mit Sinussatz: </v>
      </c>
      <c r="Q55" t="str">
        <f ca="1">VLOOKUP($F55,$E$3:$U$40,12,FALSE)</f>
        <v>a:b = sin(α) : sin(β) =&gt; a = b ∙ sin(α) : sin(β)</v>
      </c>
      <c r="R55" t="str">
        <f ca="1">VLOOKUP($F55,$E$3:$U$40,13,FALSE)</f>
        <v>a = 6,36 ∙ sin(76,65°) : sin(33,89°) = 11,1</v>
      </c>
      <c r="S55" t="str">
        <f ca="1">VLOOKUP($F55,$E$3:$U$40,14,FALSE)</f>
        <v xml:space="preserve">3. Berechne Seite c mit Sinussatz: </v>
      </c>
      <c r="T55" t="str">
        <f ca="1">VLOOKUP($F55,$E$3:$U$40,15,FALSE)</f>
        <v>c:b = sin(γ) : sin(β) =&gt; c = b ∙ sin(γ) : sin(β)</v>
      </c>
      <c r="U55" t="str">
        <f ca="1">VLOOKUP($F55,$E$3:$U$40,16,FALSE)</f>
        <v>c = 6,36 ∙ sin(69,46°) : sin(33,89°) = 10,68</v>
      </c>
      <c r="V55" t="str">
        <f ca="1">VLOOKUP($F55,$E$3:$U$40,17,FALSE)</f>
        <v>b = 6,36, β = 33,89°, γ = 69,46°</v>
      </c>
    </row>
    <row r="56" spans="5:22" x14ac:dyDescent="0.25">
      <c r="E56">
        <v>5</v>
      </c>
      <c r="F56">
        <v>5</v>
      </c>
      <c r="G56">
        <f ca="1">VLOOKUP($F56,$E$3:$U$40,2,FALSE)</f>
        <v>4.294365820550726</v>
      </c>
      <c r="H56">
        <f ca="1">VLOOKUP($F56,$E$3:$U$40,3,FALSE)</f>
        <v>5.87</v>
      </c>
      <c r="I56">
        <f ca="1">VLOOKUP($F56,$E$3:$U$40,4,FALSE)</f>
        <v>4.5</v>
      </c>
      <c r="J56">
        <f ca="1">VLOOKUP($F56,$E$3:$U$40,5,FALSE)</f>
        <v>46.65</v>
      </c>
      <c r="K56">
        <f ca="1">VLOOKUP($F56,$E$3:$U$40,6,FALSE)</f>
        <v>83.709658121225246</v>
      </c>
      <c r="L56">
        <f ca="1">VLOOKUP($F56,$E$3:$U$40,7,FALSE)</f>
        <v>49.640341878774748</v>
      </c>
      <c r="M56" t="str">
        <f ca="1">VLOOKUP($F56,$E$3:$U$40,8,FALSE)</f>
        <v>1. Kosinussatz: a² = b² + c² - 2bc ∙ cos(α)</v>
      </c>
      <c r="N56" t="str">
        <f ca="1">VLOOKUP($F56,$E$3:$U$40,9,FALSE)</f>
        <v>a² = 5,87² + 4,5² - 2∙5,87∙4,5∙cos(46,65°)</v>
      </c>
      <c r="O56" t="str">
        <f ca="1">VLOOKUP($F56,$E$3:$U$40,10,FALSE)</f>
        <v>a = 4,29</v>
      </c>
      <c r="P56" t="str">
        <f ca="1">VLOOKUP($F56,$E$3:$U$40,11,FALSE)</f>
        <v xml:space="preserve">2. Berechne β mit Sinussatz: </v>
      </c>
      <c r="Q56" t="str">
        <f ca="1">VLOOKUP($F56,$E$3:$U$40,12,FALSE)</f>
        <v>b:a = sin(β) : sin(α) =&gt; sin(β) = b : a ∙ sin(α)</v>
      </c>
      <c r="R56" t="str">
        <f ca="1">VLOOKUP($F56,$E$3:$U$40,13,FALSE)</f>
        <v>sin(β) = 5,87 : 4,29 ∙ sin(46,65°) =&gt; β = 83,71°</v>
      </c>
      <c r="S56" t="str">
        <f ca="1">VLOOKUP($F56,$E$3:$U$40,14,FALSE)</f>
        <v>3. Berechne γ mit Winkelsummensatz:</v>
      </c>
      <c r="T56" t="str">
        <f ca="1">VLOOKUP($F56,$E$3:$U$40,15,FALSE)</f>
        <v>γ = 180° - α - β = 180° - 46,65° - 83,71°</v>
      </c>
      <c r="U56" t="str">
        <f ca="1">VLOOKUP($F56,$E$3:$U$40,16,FALSE)</f>
        <v>γ = 49,64°</v>
      </c>
      <c r="V56" t="str">
        <f ca="1">VLOOKUP($F56,$E$3:$U$40,17,FALSE)</f>
        <v>b = 5,87, c = 4,5, α = 46,65°</v>
      </c>
    </row>
    <row r="57" spans="5:22" x14ac:dyDescent="0.25">
      <c r="O5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5" spans="7:7" x14ac:dyDescent="0.25">
      <c r="G75" s="3"/>
    </row>
    <row r="78" spans="7:7" x14ac:dyDescent="0.25">
      <c r="G78" s="3"/>
    </row>
    <row r="81" spans="7:7" x14ac:dyDescent="0.25">
      <c r="G81" s="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Arbeitsblatt</vt:lpstr>
      <vt:lpstr>Daten</vt:lpstr>
      <vt:lpstr>Arbeitsblatt!Druckbereich</vt:lpstr>
      <vt:lpstr>Daten!Druckbereich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2022-06-12T17:33:58Z</cp:lastPrinted>
  <dcterms:created xsi:type="dcterms:W3CDTF">2009-10-08T17:52:09Z</dcterms:created>
  <dcterms:modified xsi:type="dcterms:W3CDTF">2022-06-12T17:34:06Z</dcterms:modified>
</cp:coreProperties>
</file>