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Arbeitsblatt" sheetId="1" r:id="rId1"/>
    <sheet name="Tabelle1" sheetId="2" r:id="rId2"/>
  </sheets>
  <definedNames>
    <definedName name="_xlfn.AGGREGATE" hidden="1">#NAME?</definedName>
    <definedName name="_xlfn.RANK.EQ" hidden="1">#NAME?</definedName>
    <definedName name="_xlnm.Print_Area" localSheetId="0">'Arbeitsblatt'!$A$1:$AD$63</definedName>
  </definedNames>
  <calcPr fullCalcOnLoad="1"/>
</workbook>
</file>

<file path=xl/sharedStrings.xml><?xml version="1.0" encoding="utf-8"?>
<sst xmlns="http://schemas.openxmlformats.org/spreadsheetml/2006/main" count="69" uniqueCount="46">
  <si>
    <t>Lösung:</t>
  </si>
  <si>
    <t>Aufgabe 1:</t>
  </si>
  <si>
    <t>Für neue Zufallswerte</t>
  </si>
  <si>
    <t>F9 drücken</t>
  </si>
  <si>
    <t>a)</t>
  </si>
  <si>
    <t>Monotonie</t>
  </si>
  <si>
    <t>NS</t>
  </si>
  <si>
    <t>-</t>
  </si>
  <si>
    <t xml:space="preserve">f(x) = </t>
  </si>
  <si>
    <t xml:space="preserve">Ableitung bestimmen: </t>
  </si>
  <si>
    <t xml:space="preserve">Gesucht sind die Stellen ohne Steigung, </t>
  </si>
  <si>
    <t>also mit f ' (x) = 0</t>
  </si>
  <si>
    <t>Intervall</t>
  </si>
  <si>
    <t>f ' (x)</t>
  </si>
  <si>
    <t>www.schlauistwow.de</t>
  </si>
  <si>
    <t>x</t>
  </si>
  <si>
    <t>Nullstellen</t>
  </si>
  <si>
    <t>x1</t>
  </si>
  <si>
    <t>x2</t>
  </si>
  <si>
    <t>x3</t>
  </si>
  <si>
    <t>x³</t>
  </si>
  <si>
    <t>x²</t>
  </si>
  <si>
    <t>f '</t>
  </si>
  <si>
    <t>f</t>
  </si>
  <si>
    <t>P1</t>
  </si>
  <si>
    <t>P2</t>
  </si>
  <si>
    <t>P3</t>
  </si>
  <si>
    <t>P4</t>
  </si>
  <si>
    <t>P5</t>
  </si>
  <si>
    <t>P6</t>
  </si>
  <si>
    <t>P7</t>
  </si>
  <si>
    <t>a</t>
  </si>
  <si>
    <t xml:space="preserve">x ausklammern und PQ-Formel liefert: </t>
  </si>
  <si>
    <t>Bestimme die Extrempunkte der folgenden Funktion</t>
  </si>
  <si>
    <t>i1</t>
  </si>
  <si>
    <t>i2</t>
  </si>
  <si>
    <t>i3</t>
  </si>
  <si>
    <t>i4</t>
  </si>
  <si>
    <t>i5</t>
  </si>
  <si>
    <t>→</t>
  </si>
  <si>
    <t>Extrempunkte gesucht (mit Vorzeichenwechsel)</t>
  </si>
  <si>
    <t>f1</t>
  </si>
  <si>
    <t>f2</t>
  </si>
  <si>
    <t>f3</t>
  </si>
  <si>
    <t>Þ</t>
  </si>
  <si>
    <t>b)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</si>
</sst>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ill="1" applyBorder="1" applyAlignment="1">
      <alignment/>
    </xf>
    <xf numFmtId="0" fontId="0" fillId="2" borderId="12" xfId="0" applyFill="1" applyBorder="1" applyAlignment="1">
      <alignment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3" borderId="12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35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PageLayoutView="0" workbookViewId="0" topLeftCell="A10">
      <selection activeCell="AH10" sqref="AH10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5.8515625" style="0" bestFit="1" customWidth="1"/>
    <col min="4" max="4" width="4.28125" style="0" customWidth="1"/>
    <col min="5" max="6" width="1.7109375" style="0" bestFit="1" customWidth="1"/>
    <col min="7" max="7" width="2.140625" style="0" bestFit="1" customWidth="1"/>
    <col min="8" max="8" width="3.28125" style="0" customWidth="1"/>
    <col min="9" max="10" width="1.7109375" style="0" bestFit="1" customWidth="1"/>
    <col min="11" max="11" width="2.00390625" style="0" customWidth="1"/>
    <col min="12" max="12" width="4.28125" style="0" customWidth="1"/>
    <col min="13" max="14" width="1.7109375" style="0" bestFit="1" customWidth="1"/>
    <col min="15" max="15" width="2.140625" style="0" bestFit="1" customWidth="1"/>
    <col min="16" max="16" width="4.421875" style="0" bestFit="1" customWidth="1"/>
    <col min="17" max="17" width="2.140625" style="0" bestFit="1" customWidth="1"/>
    <col min="18" max="18" width="4.57421875" style="0" customWidth="1"/>
    <col min="19" max="19" width="1.28515625" style="0" customWidth="1"/>
    <col min="20" max="20" width="2.7109375" style="0" customWidth="1"/>
    <col min="21" max="21" width="5.00390625" style="0" customWidth="1"/>
    <col min="22" max="22" width="5.8515625" style="0" customWidth="1"/>
    <col min="23" max="23" width="4.421875" style="0" customWidth="1"/>
    <col min="24" max="24" width="2.8515625" style="0" customWidth="1"/>
    <col min="25" max="25" width="3.00390625" style="0" customWidth="1"/>
    <col min="26" max="26" width="8.28125" style="0" customWidth="1"/>
    <col min="27" max="27" width="2.140625" style="0" bestFit="1" customWidth="1"/>
    <col min="28" max="28" width="2.421875" style="0" customWidth="1"/>
    <col min="29" max="29" width="3.28125" style="0" customWidth="1"/>
    <col min="30" max="30" width="3.7109375" style="0" customWidth="1"/>
    <col min="31" max="31" width="11.57421875" style="7" customWidth="1"/>
    <col min="32" max="32" width="11.57421875" style="6" customWidth="1"/>
    <col min="33" max="33" width="11.57421875" style="4" customWidth="1"/>
    <col min="34" max="45" width="11.57421875" style="6" customWidth="1"/>
    <col min="46" max="46" width="11.57421875" style="7" customWidth="1"/>
    <col min="47" max="58" width="11.57421875" style="6" customWidth="1"/>
  </cols>
  <sheetData>
    <row r="1" spans="1:19" ht="12.7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32:33" ht="12.75">
      <c r="AF2" s="45" t="s">
        <v>2</v>
      </c>
      <c r="AG2" s="45"/>
    </row>
    <row r="3" spans="1:46" s="6" customFormat="1" ht="12.75">
      <c r="A3" s="1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2"/>
      <c r="T3" s="3"/>
      <c r="U3" s="1" t="s">
        <v>0</v>
      </c>
      <c r="V3"/>
      <c r="W3"/>
      <c r="X3"/>
      <c r="Y3"/>
      <c r="Z3"/>
      <c r="AA3"/>
      <c r="AB3"/>
      <c r="AC3"/>
      <c r="AD3"/>
      <c r="AE3" s="7"/>
      <c r="AF3" s="45" t="s">
        <v>3</v>
      </c>
      <c r="AG3" s="45"/>
      <c r="AT3" s="7"/>
    </row>
    <row r="4" spans="1:46" s="6" customFormat="1" ht="12.75">
      <c r="A4" s="4" t="s">
        <v>33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2"/>
      <c r="T4" s="3"/>
      <c r="U4" s="1"/>
      <c r="V4"/>
      <c r="W4"/>
      <c r="X4"/>
      <c r="Y4"/>
      <c r="Z4"/>
      <c r="AA4"/>
      <c r="AB4"/>
      <c r="AC4"/>
      <c r="AD4"/>
      <c r="AE4" s="7"/>
      <c r="AG4" s="4"/>
      <c r="AT4" s="7"/>
    </row>
    <row r="5" spans="1:46" s="6" customFormat="1" ht="6" customHeight="1">
      <c r="A5" s="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2"/>
      <c r="T5"/>
      <c r="U5"/>
      <c r="V5"/>
      <c r="W5"/>
      <c r="X5"/>
      <c r="Y5"/>
      <c r="Z5"/>
      <c r="AA5"/>
      <c r="AB5"/>
      <c r="AC5"/>
      <c r="AD5"/>
      <c r="AE5" s="7"/>
      <c r="AG5" s="4"/>
      <c r="AT5" s="7"/>
    </row>
    <row r="6" spans="1:46" s="6" customFormat="1" ht="12.75">
      <c r="A6" s="5">
        <v>1</v>
      </c>
      <c r="B6" s="43" t="s">
        <v>4</v>
      </c>
      <c r="C6" s="34" t="s">
        <v>8</v>
      </c>
      <c r="D6" s="10">
        <f>VLOOKUP($A6,Tabelle1!$B$4:$BL$7,54)</f>
        <v>-1</v>
      </c>
      <c r="E6" s="34" t="s">
        <v>15</v>
      </c>
      <c r="F6" s="44">
        <f>VLOOKUP($A6,Tabelle1!$B$4:$BL$7,59)</f>
        <v>3</v>
      </c>
      <c r="G6" s="34" t="str">
        <f>IF(VLOOKUP($A6,Tabelle1!$B$4:$BL$7,55)&gt;0,"+","-")</f>
        <v>-</v>
      </c>
      <c r="H6" s="10">
        <f>ABS(VLOOKUP($A6,Tabelle1!$B$4:$BL$7,55))</f>
        <v>6</v>
      </c>
      <c r="I6" s="34" t="s">
        <v>15</v>
      </c>
      <c r="J6" s="44">
        <f>IF(VLOOKUP($A6,Tabelle1!$B$4:$BL$7,60)=1,"",VLOOKUP($A6,Tabelle1!$B$4:$BL$7,60))</f>
        <v>2</v>
      </c>
      <c r="K6" s="34" t="str">
        <f>IF(VLOOKUP($A6,Tabelle1!$B$4:$BL$7,56)&gt;0,"+","-")</f>
        <v>-</v>
      </c>
      <c r="L6" s="10">
        <f>ABS(VLOOKUP($A6,Tabelle1!$B$4:$BL$7,56))</f>
        <v>8</v>
      </c>
      <c r="M6" s="34" t="str">
        <f>IF(VLOOKUP($A6,Tabelle1!$B$4:$BL$7,61)&gt;=1,"x","")</f>
        <v>x</v>
      </c>
      <c r="N6" s="44">
        <f>IF(VLOOKUP($A6,Tabelle1!$B$4:$BL$7,61)&gt;1,VLOOKUP($A6,Tabelle1!$B$4:$BL$7,61),"")</f>
      </c>
      <c r="O6" s="34" t="str">
        <f>IF(P6="","",IF(VLOOKUP($A6,Tabelle1!$B$4:$BL$7,57)&gt;0,"+","-"))</f>
        <v>-</v>
      </c>
      <c r="P6" s="34">
        <f>IF(VLOOKUP($A6,Tabelle1!$B$4:$BL$7,62)=0,ABS(VLOOKUP($A6,Tabelle1!$B$4:$BL$7,57)),IF(VLOOKUP($A6,Tabelle1!$B$4:$BL$7,62)=1,ABS(VLOOKUP($A6,Tabelle1!$B$4:$BL$7,57))&amp;"x",""))</f>
        <v>2</v>
      </c>
      <c r="Q6" s="34">
        <f>IF(VLOOKUP($A6,Tabelle1!$B$4:$BL$7,63)&lt;1,"",IF(VLOOKUP($A6,Tabelle1!$B$4:$BL$7,58)&gt;0,"+","-"))</f>
      </c>
      <c r="R6" s="34">
        <f>IF(VLOOKUP($A6,Tabelle1!$B$4:$BL$7,63)=0,ABS(VLOOKUP($A6,Tabelle1!$B$4:$BL$7,58)),"")</f>
      </c>
      <c r="S6" s="2"/>
      <c r="T6" t="str">
        <f>B6</f>
        <v>a)</v>
      </c>
      <c r="U6" s="4" t="s">
        <v>9</v>
      </c>
      <c r="V6"/>
      <c r="W6"/>
      <c r="X6"/>
      <c r="Y6"/>
      <c r="Z6"/>
      <c r="AA6"/>
      <c r="AB6"/>
      <c r="AC6"/>
      <c r="AD6"/>
      <c r="AE6" s="7"/>
      <c r="AG6" s="4"/>
      <c r="AI6" s="6">
        <f>AI7/3</f>
        <v>-0.6666666666666666</v>
      </c>
      <c r="AJ6" s="6">
        <f>AJ7/2</f>
        <v>-1</v>
      </c>
      <c r="AT6" s="7"/>
    </row>
    <row r="7" spans="1:46" s="6" customFormat="1" ht="12.75">
      <c r="A7" s="5">
        <f>A6</f>
        <v>1</v>
      </c>
      <c r="B7" s="43"/>
      <c r="C7" s="34"/>
      <c r="D7" s="8">
        <f>F6</f>
        <v>3</v>
      </c>
      <c r="E7" s="43"/>
      <c r="F7" s="44"/>
      <c r="G7" s="34"/>
      <c r="H7" s="8">
        <f>IF(J6="",1,J6)</f>
        <v>2</v>
      </c>
      <c r="I7" s="43"/>
      <c r="J7" s="44"/>
      <c r="K7" s="34"/>
      <c r="L7" s="8">
        <f>IF(VLOOKUP($A6,Tabelle1!$B$4:$BL$7,61)&gt;0,VLOOKUP($A6,Tabelle1!$B$4:$BL$7,61),1)</f>
        <v>1</v>
      </c>
      <c r="M7" s="43"/>
      <c r="N7" s="44"/>
      <c r="O7" s="34"/>
      <c r="P7" s="34"/>
      <c r="Q7" s="34"/>
      <c r="R7" s="34"/>
      <c r="S7" s="2"/>
      <c r="T7"/>
      <c r="U7" t="str">
        <f>"f ' (x) = "&amp;VLOOKUP(A6,Tabelle1!$B$4:$AV$7,19)</f>
        <v>f ' (x) =  - 1x² - 6x - 8</v>
      </c>
      <c r="V7"/>
      <c r="W7"/>
      <c r="X7"/>
      <c r="Y7"/>
      <c r="Z7"/>
      <c r="AA7"/>
      <c r="AB7"/>
      <c r="AC7"/>
      <c r="AD7"/>
      <c r="AE7" s="7"/>
      <c r="AG7" s="4"/>
      <c r="AI7" s="6">
        <f ca="1">_XLL.ZUFALLSBEREICH(1,5)*(-1)^_XLL.ZUFALLSBEREICH(0,1)</f>
        <v>-2</v>
      </c>
      <c r="AJ7" s="6">
        <f>IF(OR(AI7+AK7=0,ABS(AI7-AK7)&lt;=1),IF(AK7&lt;0,AK7-1,AK7+1),AK7)</f>
        <v>-2</v>
      </c>
      <c r="AK7" s="6">
        <f ca="1">_XLL.ZUFALLSBEREICH(1,5)*(-1)^_XLL.ZUFALLSBEREICH(0,1)</f>
        <v>-1</v>
      </c>
      <c r="AL7" s="6">
        <f>AI7+AJ7</f>
        <v>-4</v>
      </c>
      <c r="AM7" s="6">
        <f>AI7*AJ7</f>
        <v>4</v>
      </c>
      <c r="AN7" s="6">
        <f ca="1">_XLL.ZUFALLSBEREICH(1,5)*(-1)^_XLL.ZUFALLSBEREICH(0,1)</f>
        <v>5</v>
      </c>
      <c r="AO7" s="6" t="str">
        <f>"x² "&amp;IF(AL7&lt;&gt;0,IF(AL7&gt;0,"+ ","- ")&amp;IF(ABS(AL7)&lt;&gt;1,ABS(AL7),"")&amp;"x ","")&amp;IF(AM7&gt;0,"+ ","- ")&amp;ABS(AM7)</f>
        <v>x² - 4x + 4</v>
      </c>
      <c r="AT7" s="7"/>
    </row>
    <row r="8" spans="1:46" s="6" customFormat="1" ht="6" customHeight="1">
      <c r="A8" s="5">
        <f>A7</f>
        <v>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2"/>
      <c r="T8"/>
      <c r="U8"/>
      <c r="V8"/>
      <c r="W8"/>
      <c r="X8"/>
      <c r="Y8"/>
      <c r="Z8"/>
      <c r="AA8"/>
      <c r="AB8"/>
      <c r="AC8"/>
      <c r="AD8"/>
      <c r="AE8" s="7"/>
      <c r="AG8" s="4"/>
      <c r="AH8" s="6" t="s">
        <v>6</v>
      </c>
      <c r="AI8" s="6">
        <f>-AI7</f>
        <v>2</v>
      </c>
      <c r="AJ8" s="6">
        <f>-AJ7</f>
        <v>2</v>
      </c>
      <c r="AL8" s="6" t="str">
        <f>IF(AL7&lt;&gt;0,IF(AL7&gt;0,"+ ","- ")&amp;IF(ABS(AL7)&lt;&gt;1,ABS(AL7),"")&amp;" ","")</f>
        <v>- 4 </v>
      </c>
      <c r="AM8" s="6" t="str">
        <f>IF(AM7&gt;0,"+ ","- ")&amp;ABS(AM7)&amp;"x"</f>
        <v>+ 4x</v>
      </c>
      <c r="AN8" s="6" t="str">
        <f>IF(AN7&gt;0,"+ ","- ")&amp;ABS(AN7)</f>
        <v>+ 5</v>
      </c>
      <c r="AT8" s="7"/>
    </row>
    <row r="9" spans="1:46" s="6" customFormat="1" ht="12.75">
      <c r="A9" s="5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2"/>
      <c r="T9"/>
      <c r="U9" s="4" t="s">
        <v>10</v>
      </c>
      <c r="V9"/>
      <c r="W9"/>
      <c r="X9"/>
      <c r="Y9"/>
      <c r="Z9"/>
      <c r="AA9"/>
      <c r="AB9"/>
      <c r="AC9"/>
      <c r="AD9"/>
      <c r="AE9" s="7"/>
      <c r="AG9" s="4"/>
      <c r="AI9" s="6">
        <f>MIN(AI8:AJ8)</f>
        <v>2</v>
      </c>
      <c r="AJ9" s="6">
        <f>MAX(AI8:AJ8)</f>
        <v>2</v>
      </c>
      <c r="AT9" s="7"/>
    </row>
    <row r="10" spans="1:46" s="6" customFormat="1" ht="12.75">
      <c r="A10" s="5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 s="2"/>
      <c r="T10"/>
      <c r="U10" s="4" t="s">
        <v>11</v>
      </c>
      <c r="V10"/>
      <c r="W10"/>
      <c r="X10"/>
      <c r="Y10"/>
      <c r="Z10"/>
      <c r="AA10"/>
      <c r="AB10"/>
      <c r="AC10"/>
      <c r="AD10"/>
      <c r="AE10" s="7"/>
      <c r="AG10" s="4"/>
      <c r="AI10" s="6">
        <f>AI9-1</f>
        <v>1</v>
      </c>
      <c r="AJ10" s="6">
        <f>AJ9+1</f>
        <v>3</v>
      </c>
      <c r="AK10" s="6">
        <f>ROUND(AVERAGE(AI10:AJ10),0)</f>
        <v>2</v>
      </c>
      <c r="AT10" s="7"/>
    </row>
    <row r="11" spans="1:46" s="6" customFormat="1" ht="6" customHeight="1">
      <c r="A11" s="5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 s="2"/>
      <c r="T11"/>
      <c r="U11"/>
      <c r="V11"/>
      <c r="W11"/>
      <c r="X11"/>
      <c r="Y11"/>
      <c r="Z11"/>
      <c r="AA11"/>
      <c r="AB11"/>
      <c r="AC11"/>
      <c r="AD11"/>
      <c r="AE11" s="7"/>
      <c r="AG11" s="4"/>
      <c r="AI11" s="6">
        <f>AI10^2+$AL7*AI10+$AM7</f>
        <v>1</v>
      </c>
      <c r="AJ11" s="6">
        <f>AJ10^2+$AL7*AJ10+$AM7</f>
        <v>1</v>
      </c>
      <c r="AK11" s="6">
        <f>AK10^2+$AL7*AK10+$AM7</f>
        <v>0</v>
      </c>
      <c r="AT11" s="7"/>
    </row>
    <row r="12" spans="1:46" s="6" customFormat="1" ht="12.75">
      <c r="A12" s="5"/>
      <c r="B12" s="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 s="2"/>
      <c r="T12"/>
      <c r="U12" t="str">
        <f>VLOOKUP(A6,Tabelle1!$B$4:$AV$7,19)&amp;" = 0"</f>
        <v> - 1x² - 6x - 8 = 0</v>
      </c>
      <c r="V12"/>
      <c r="W12"/>
      <c r="X12"/>
      <c r="Y12"/>
      <c r="Z12"/>
      <c r="AA12"/>
      <c r="AB12"/>
      <c r="AC12"/>
      <c r="AD12"/>
      <c r="AE12" s="7"/>
      <c r="AG12" s="4"/>
      <c r="AI12" s="6" t="str">
        <f>IF(AI11&gt;0,"&gt; 0","&lt; 0")</f>
        <v>&gt; 0</v>
      </c>
      <c r="AJ12" s="6" t="str">
        <f>IF(AJ11&gt;0,"&gt; 0","&lt; 0")</f>
        <v>&gt; 0</v>
      </c>
      <c r="AK12" s="6" t="str">
        <f>IF(AK11&gt;0,"&gt; 0","&lt; 0")</f>
        <v>&lt; 0</v>
      </c>
      <c r="AT12" s="7"/>
    </row>
    <row r="13" spans="1:46" s="6" customFormat="1" ht="6" customHeight="1">
      <c r="A13" s="5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2"/>
      <c r="T13"/>
      <c r="U13"/>
      <c r="V13"/>
      <c r="W13"/>
      <c r="X13"/>
      <c r="Y13"/>
      <c r="Z13"/>
      <c r="AA13"/>
      <c r="AB13"/>
      <c r="AC13"/>
      <c r="AD13"/>
      <c r="AE13" s="7"/>
      <c r="AG13" s="4"/>
      <c r="AT13" s="7"/>
    </row>
    <row r="14" spans="1:46" s="6" customFormat="1" ht="12.75">
      <c r="A14" s="5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 s="2"/>
      <c r="T14"/>
      <c r="U14" s="4" t="s">
        <v>32</v>
      </c>
      <c r="V14"/>
      <c r="W14"/>
      <c r="X14"/>
      <c r="Y14"/>
      <c r="Z14"/>
      <c r="AA14"/>
      <c r="AB14"/>
      <c r="AC14"/>
      <c r="AD14"/>
      <c r="AE14" s="7"/>
      <c r="AG14" s="4"/>
      <c r="AT14" s="7"/>
    </row>
    <row r="15" spans="1:46" s="6" customFormat="1" ht="6" customHeight="1">
      <c r="A15" s="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2"/>
      <c r="T15"/>
      <c r="U15"/>
      <c r="V15"/>
      <c r="W15"/>
      <c r="X15"/>
      <c r="Y15"/>
      <c r="Z15"/>
      <c r="AA15"/>
      <c r="AB15"/>
      <c r="AC15"/>
      <c r="AD15"/>
      <c r="AE15" s="7"/>
      <c r="AG15" s="4"/>
      <c r="AT15" s="7"/>
    </row>
    <row r="16" spans="1:46" s="6" customFormat="1" ht="12.75">
      <c r="A16" s="5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2"/>
      <c r="T16"/>
      <c r="U16" s="4" t="str">
        <f>"x1 = "&amp;VLOOKUP($A6,Tabelle1!$B$4:$AV$7,21)</f>
        <v>x1 = -4</v>
      </c>
      <c r="V16"/>
      <c r="W16" s="4" t="str">
        <f>"x2 = "&amp;VLOOKUP(A6,Tabelle1!$B$4:$AV$7,23)</f>
        <v>x2 = -2</v>
      </c>
      <c r="X16"/>
      <c r="Z16" s="4">
        <f>IF(VLOOKUP($A6,Tabelle1!$B$4:$AV$7,25)&lt;&gt;"","x3 = "&amp;VLOOKUP($A6,Tabelle1!$B$4:$AV$7,25),"")</f>
      </c>
      <c r="AA16"/>
      <c r="AB16"/>
      <c r="AC16"/>
      <c r="AD16"/>
      <c r="AE16" s="7"/>
      <c r="AG16" s="4"/>
      <c r="AT16" s="7"/>
    </row>
    <row r="17" spans="1:46" s="6" customFormat="1" ht="6" customHeight="1">
      <c r="A17" s="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2"/>
      <c r="T17"/>
      <c r="U17"/>
      <c r="V17"/>
      <c r="W17"/>
      <c r="X17"/>
      <c r="Y17"/>
      <c r="Z17"/>
      <c r="AA17"/>
      <c r="AB17"/>
      <c r="AC17"/>
      <c r="AD17"/>
      <c r="AE17" s="7"/>
      <c r="AG17" s="4"/>
      <c r="AT17" s="7"/>
    </row>
    <row r="18" spans="1:30" ht="13.5" thickBot="1">
      <c r="A18" s="5"/>
      <c r="B18" s="4"/>
      <c r="S18" s="2"/>
      <c r="U18" s="35" t="s">
        <v>12</v>
      </c>
      <c r="V18" s="36"/>
      <c r="W18" s="37" t="s">
        <v>13</v>
      </c>
      <c r="X18" s="35"/>
      <c r="Y18" s="35"/>
      <c r="Z18" s="36"/>
      <c r="AA18" s="35" t="s">
        <v>5</v>
      </c>
      <c r="AB18" s="35"/>
      <c r="AC18" s="35"/>
      <c r="AD18" s="35"/>
    </row>
    <row r="19" spans="1:30" ht="12.75">
      <c r="A19" s="5"/>
      <c r="S19" s="2"/>
      <c r="T19" s="3"/>
      <c r="U19" s="38" t="str">
        <f>"x &lt; "&amp;VLOOKUP($A6,Tabelle1!$B$4:$AV$7,21)</f>
        <v>x &lt; -4</v>
      </c>
      <c r="V19" s="39"/>
      <c r="W19" s="40" t="str">
        <f>"f ' ("&amp;VLOOKUP($A6,Tabelle1!$B$4:$AV$7,20)&amp;") = "&amp;VLOOKUP($A6,Tabelle1!$B$4:$AV$7,27)&amp;" "&amp;IF(VLOOKUP($A6,Tabelle1!$B$4:$AV$7,27)&lt;0," &lt; 0"," &gt; 0")</f>
        <v>f ' (-5) = -3  &lt; 0</v>
      </c>
      <c r="X19" s="40"/>
      <c r="Y19" s="40"/>
      <c r="Z19" s="41"/>
      <c r="AA19" s="42" t="str">
        <f>VLOOKUP($A6,Tabelle1!$B$4:$AV$7,34)</f>
        <v>fallend</v>
      </c>
      <c r="AB19" s="38"/>
      <c r="AC19" s="38"/>
      <c r="AD19" s="38"/>
    </row>
    <row r="20" spans="1:30" ht="12.75">
      <c r="A20" s="5"/>
      <c r="S20" s="2"/>
      <c r="T20" s="3"/>
      <c r="U20" s="28" t="str">
        <f>"x = "&amp;VLOOKUP($A6,Tabelle1!$B$4:$AV$7,21)</f>
        <v>x = -4</v>
      </c>
      <c r="V20" s="29"/>
      <c r="W20" s="30" t="str">
        <f>"f ' ("&amp;VLOOKUP($A6,Tabelle1!$B$4:$AV$7,21)&amp;") = 0"</f>
        <v>f ' (-4) = 0</v>
      </c>
      <c r="X20" s="30"/>
      <c r="Y20" s="30"/>
      <c r="Z20" s="31"/>
      <c r="AA20" s="32" t="s">
        <v>7</v>
      </c>
      <c r="AB20" s="28"/>
      <c r="AC20" s="28"/>
      <c r="AD20" s="28"/>
    </row>
    <row r="21" spans="1:30" ht="12.75">
      <c r="A21" s="5"/>
      <c r="S21" s="2"/>
      <c r="T21" s="3"/>
      <c r="U21" s="28" t="str">
        <f>VLOOKUP($A6,Tabelle1!$B$4:$AV$7,21)&amp;" &lt; x &lt; "&amp;VLOOKUP($A6,Tabelle1!$B$4:$AV$7,23)</f>
        <v>-4 &lt; x &lt; -2</v>
      </c>
      <c r="V21" s="29"/>
      <c r="W21" s="30" t="str">
        <f>"f ' ("&amp;VLOOKUP($A6,Tabelle1!$B$4:$AV$7,22)&amp;") = "&amp;VLOOKUP($A6,Tabelle1!$B$4:$AV$7,29)&amp;" "&amp;IF(VLOOKUP($A6,Tabelle1!$B$4:$AV$7,29)&lt;0," &lt; 0"," &gt; 0")</f>
        <v>f ' (-3) = 1  &gt; 0</v>
      </c>
      <c r="X21" s="30"/>
      <c r="Y21" s="30"/>
      <c r="Z21" s="31"/>
      <c r="AA21" s="33" t="str">
        <f>VLOOKUP($A6,Tabelle1!$B$4:$AV$7,35)</f>
        <v>steigend</v>
      </c>
      <c r="AB21" s="28"/>
      <c r="AC21" s="28"/>
      <c r="AD21" s="28"/>
    </row>
    <row r="22" spans="1:30" ht="12.75">
      <c r="A22" s="5"/>
      <c r="S22" s="2"/>
      <c r="T22" s="3"/>
      <c r="U22" s="28" t="str">
        <f>"x = "&amp;VLOOKUP($A6,Tabelle1!$B$4:$AV$7,23)</f>
        <v>x = -2</v>
      </c>
      <c r="V22" s="29"/>
      <c r="W22" s="30" t="str">
        <f>"f ' ("&amp;VLOOKUP($A6,Tabelle1!$B$4:$AV$7,23)&amp;") = 0"</f>
        <v>f ' (-2) = 0</v>
      </c>
      <c r="X22" s="30"/>
      <c r="Y22" s="30"/>
      <c r="Z22" s="31"/>
      <c r="AA22" s="32" t="s">
        <v>7</v>
      </c>
      <c r="AB22" s="28"/>
      <c r="AC22" s="28"/>
      <c r="AD22" s="28"/>
    </row>
    <row r="23" spans="1:30" ht="12.75">
      <c r="A23" s="5"/>
      <c r="S23" s="2"/>
      <c r="T23" s="3"/>
      <c r="U23" s="28" t="str">
        <f>IF(VLOOKUP($A6,Tabelle1!$B$4:$AV$7,25)&lt;&gt;"",VLOOKUP($A6,Tabelle1!$B$4:$AV$7,23)&amp;" &lt; x &lt; "&amp;VLOOKUP($A6,Tabelle1!$B$4:$AV$7,25),"x &gt; "&amp;VLOOKUP($A6,Tabelle1!$B$4:$AV$7,23))</f>
        <v>x &gt; -2</v>
      </c>
      <c r="V23" s="29"/>
      <c r="W23" s="30" t="str">
        <f>"f ' ("&amp;VLOOKUP($A6,Tabelle1!$B$4:$AV$7,24)&amp;") = "&amp;VLOOKUP($A6,Tabelle1!$B$4:$AV$7,31)&amp;" "&amp;IF(VLOOKUP($A6,Tabelle1!$B$4:$AV$7,31)&lt;0," &lt; 0"," &gt; 0")</f>
        <v>f ' (-1) = -3  &lt; 0</v>
      </c>
      <c r="X23" s="30"/>
      <c r="Y23" s="30"/>
      <c r="Z23" s="31"/>
      <c r="AA23" s="33" t="str">
        <f>VLOOKUP($A6,Tabelle1!$B$4:$AV$7,36)</f>
        <v>fallend</v>
      </c>
      <c r="AB23" s="28"/>
      <c r="AC23" s="28"/>
      <c r="AD23" s="28"/>
    </row>
    <row r="24" spans="1:30" ht="12.75">
      <c r="A24" s="5"/>
      <c r="S24" s="2"/>
      <c r="T24" s="3"/>
      <c r="U24" s="28">
        <f>IF(VLOOKUP($A8,Tabelle1!$B$4:$AV$7,25)&lt;&gt;"","x = "&amp;VLOOKUP($A8,Tabelle1!$B$4:$AV$7,25),"")</f>
      </c>
      <c r="V24" s="29"/>
      <c r="W24" s="30">
        <f>IF(VLOOKUP($A8,Tabelle1!$B$4:$AV$7,25)&lt;&gt;"","f ' ("&amp;VLOOKUP($A8,Tabelle1!$B$4:$AV$7,25)&amp;") = 0","")</f>
      </c>
      <c r="X24" s="30"/>
      <c r="Y24" s="30"/>
      <c r="Z24" s="31"/>
      <c r="AA24" s="32">
        <f>IF(W24&lt;&gt;"","-","")</f>
      </c>
      <c r="AB24" s="28"/>
      <c r="AC24" s="28"/>
      <c r="AD24" s="28"/>
    </row>
    <row r="25" spans="1:30" ht="12.75">
      <c r="A25" s="5"/>
      <c r="S25" s="2"/>
      <c r="T25" s="3"/>
      <c r="U25" s="28">
        <f>IF(VLOOKUP($A8,Tabelle1!$B$4:$AV$7,25)&lt;&gt;"","x &gt; "&amp;VLOOKUP($A8,Tabelle1!$B$4:$AV$7,25),"")</f>
      </c>
      <c r="V25" s="29"/>
      <c r="W25" s="30">
        <f>IF(VLOOKUP($A6,Tabelle1!$B$4:$AV$7,25)&lt;&gt;"","f ' ("&amp;VLOOKUP($A6,Tabelle1!$B$4:$AV$7,26)&amp;") = "&amp;VLOOKUP($A6,Tabelle1!$B$4:$AV$7,33)&amp;" "&amp;IF(VLOOKUP($A6,Tabelle1!$B$4:$AV$7,33)&lt;0," &lt; 0"," &gt; 0"),"")</f>
      </c>
      <c r="X25" s="30"/>
      <c r="Y25" s="30"/>
      <c r="Z25" s="31"/>
      <c r="AA25" s="33">
        <f>IF(VLOOKUP($A6,Tabelle1!$B$4:$AV$7,37)&lt;&gt;"",VLOOKUP($A6,Tabelle1!$B$4:$AV$7,37),"")</f>
      </c>
      <c r="AB25" s="28"/>
      <c r="AC25" s="28"/>
      <c r="AD25" s="28"/>
    </row>
    <row r="26" spans="1:46" s="6" customFormat="1" ht="6" customHeight="1">
      <c r="A26" s="5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2"/>
      <c r="T26"/>
      <c r="U26"/>
      <c r="V26"/>
      <c r="W26"/>
      <c r="X26"/>
      <c r="Y26"/>
      <c r="Z26"/>
      <c r="AA26"/>
      <c r="AB26"/>
      <c r="AC26"/>
      <c r="AD26"/>
      <c r="AE26" s="7"/>
      <c r="AG26" s="4"/>
      <c r="AT26" s="7"/>
    </row>
    <row r="27" spans="1:30" ht="12.75">
      <c r="A27" s="5"/>
      <c r="S27" s="2"/>
      <c r="T27" s="3"/>
      <c r="U27" s="23" t="str">
        <f>"Bei x = "&amp;VLOOKUP($A6,Tabelle1!$B$4:$AV$7,21)&amp;" "&amp;VLOOKUP($A6,Tabelle1!$B$4:$AV$7,38)</f>
        <v>Bei x = -4 VZW von - nach + </v>
      </c>
      <c r="V27" s="9"/>
      <c r="W27" s="9"/>
      <c r="X27" s="9"/>
      <c r="Y27" s="9"/>
      <c r="AA27" s="27" t="str">
        <f>IF(AB27&lt;&gt;"","Þ","")</f>
        <v>Þ</v>
      </c>
      <c r="AB27" s="23" t="str">
        <f>VLOOKUP($A6,Tabelle1!$B$4:$AV$7,41)</f>
        <v>TP</v>
      </c>
      <c r="AC27" s="9"/>
      <c r="AD27" s="9"/>
    </row>
    <row r="28" spans="1:30" ht="12.75">
      <c r="A28" s="5"/>
      <c r="S28" s="2"/>
      <c r="T28" s="3"/>
      <c r="U28" s="23" t="str">
        <f>"Bei x = "&amp;VLOOKUP($A7,Tabelle1!$B$4:$AV$7,23)&amp;" "&amp;VLOOKUP($A7,Tabelle1!$B$4:$AV$7,39)</f>
        <v>Bei x = -2 VZW von + nach -</v>
      </c>
      <c r="V28" s="9"/>
      <c r="W28" s="9"/>
      <c r="X28" s="9"/>
      <c r="Y28" s="9"/>
      <c r="AA28" s="27" t="str">
        <f>IF(AB28&lt;&gt;"","Þ","")</f>
        <v>Þ</v>
      </c>
      <c r="AB28" s="23" t="str">
        <f>VLOOKUP($A6,Tabelle1!$B$4:$AV$7,42)</f>
        <v>HP</v>
      </c>
      <c r="AC28" s="9"/>
      <c r="AD28" s="9"/>
    </row>
    <row r="29" spans="1:28" ht="12.75">
      <c r="A29" s="5"/>
      <c r="B29" s="4"/>
      <c r="S29" s="2"/>
      <c r="U29" s="23">
        <f>IF(U24&lt;&gt;"","bei x = "&amp;VLOOKUP($A8,Tabelle1!$B$4:$AV$7,25)&amp;" "&amp;VLOOKUP($A8,Tabelle1!$B$4:$AV$7,40),"")</f>
      </c>
      <c r="AA29" s="27">
        <f>IF(AB29&lt;&gt;"","Þ","")</f>
      </c>
      <c r="AB29" s="23">
        <f>VLOOKUP($A8,Tabelle1!$B$4:$AV$7,43)</f>
      </c>
    </row>
    <row r="30" spans="1:46" s="6" customFormat="1" ht="6" customHeight="1">
      <c r="A30" s="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"/>
      <c r="T30"/>
      <c r="U30"/>
      <c r="V30"/>
      <c r="W30"/>
      <c r="X30"/>
      <c r="Y30"/>
      <c r="Z30"/>
      <c r="AA30"/>
      <c r="AB30"/>
      <c r="AC30"/>
      <c r="AD30"/>
      <c r="AE30" s="7"/>
      <c r="AG30" s="4"/>
      <c r="AT30" s="7"/>
    </row>
    <row r="31" spans="1:26" ht="12.75">
      <c r="A31" s="5"/>
      <c r="B31" s="4"/>
      <c r="S31" s="2"/>
      <c r="U31" s="23" t="str">
        <f>IF(AB27&lt;&gt;"","f("&amp;VLOOKUP($A6,Tabelle1!$B$4:$AV$7,21)&amp;") = "&amp;VLOOKUP($A6,Tabelle1!$B$4:$BP$7,65),"")</f>
        <v>f(-4) = 3,33</v>
      </c>
      <c r="Z31" s="23" t="str">
        <f>VLOOKUP($A6,Tabelle1!$B$4:$AV$7,44)</f>
        <v>TP bei (-4|3,33)</v>
      </c>
    </row>
    <row r="32" spans="1:26" ht="12.75">
      <c r="A32" s="5"/>
      <c r="B32" s="4"/>
      <c r="S32" s="2"/>
      <c r="U32" s="23" t="str">
        <f>IF(AB28&lt;&gt;"","f("&amp;VLOOKUP($A7,Tabelle1!$B$4:$AV$7,23)&amp;") = "&amp;VLOOKUP($A7,Tabelle1!$B$4:$BP$7,66),"")</f>
        <v>f(-2) = 4,67</v>
      </c>
      <c r="Z32" s="23" t="str">
        <f>VLOOKUP($A6,Tabelle1!$B$4:$AV$7,45)</f>
        <v>HP bei (-2|4,67)</v>
      </c>
    </row>
    <row r="33" spans="1:26" ht="12.75">
      <c r="A33" s="5"/>
      <c r="B33" s="4"/>
      <c r="S33" s="2"/>
      <c r="U33" s="23">
        <f>IF(AB29&lt;&gt;"","f("&amp;VLOOKUP($A8,Tabelle1!$B$4:$AV$7,25)&amp;") = "&amp;VLOOKUP($A8,Tabelle1!$B$4:$BP$7,67),"")</f>
      </c>
      <c r="Z33" s="23">
        <f>VLOOKUP($A6,Tabelle1!$B$4:$AV$7,46)</f>
      </c>
    </row>
    <row r="34" spans="1:26" ht="6.75" customHeight="1">
      <c r="A34" s="5"/>
      <c r="B34" s="4"/>
      <c r="S34" s="2"/>
      <c r="U34" s="23"/>
      <c r="Z34" s="23"/>
    </row>
    <row r="35" spans="19:20" ht="12.75">
      <c r="S35" s="2"/>
      <c r="T35" s="3"/>
    </row>
    <row r="36" spans="1:21" ht="12.75">
      <c r="A36" s="5">
        <v>2</v>
      </c>
      <c r="B36" s="34" t="s">
        <v>45</v>
      </c>
      <c r="C36" s="34" t="s">
        <v>8</v>
      </c>
      <c r="D36" s="10">
        <f>VLOOKUP($A36,Tabelle1!$B$4:$BL$7,54)</f>
        <v>1</v>
      </c>
      <c r="E36" s="34" t="s">
        <v>15</v>
      </c>
      <c r="F36" s="44">
        <f>VLOOKUP($A36,Tabelle1!$B$4:$BL$7,59)</f>
        <v>4</v>
      </c>
      <c r="G36" s="34" t="str">
        <f>IF(VLOOKUP($A36,Tabelle1!$B$4:$BL$7,55)&gt;0,"+","-")</f>
        <v>+</v>
      </c>
      <c r="H36" s="10">
        <f>ABS(VLOOKUP($A36,Tabelle1!$B$4:$BL$7,55))</f>
        <v>3</v>
      </c>
      <c r="I36" s="34" t="s">
        <v>15</v>
      </c>
      <c r="J36" s="44">
        <f>IF(VLOOKUP($A36,Tabelle1!$B$4:$BL$7,60)=1,"",VLOOKUP($A36,Tabelle1!$B$4:$BL$7,60))</f>
        <v>3</v>
      </c>
      <c r="K36" s="34" t="str">
        <f>IF(VLOOKUP($A36,Tabelle1!$B$4:$BL$7,56)&gt;0,"+","-")</f>
        <v>+</v>
      </c>
      <c r="L36" s="10">
        <f>ABS(VLOOKUP($A36,Tabelle1!$B$4:$BL$7,56))</f>
        <v>1</v>
      </c>
      <c r="M36" s="34">
        <f>IF(VLOOKUP($A36,Tabelle1!$B$4:$BL$7,61)&gt;=1,"x","")</f>
      </c>
      <c r="N36" s="44">
        <f>IF(VLOOKUP($A36,Tabelle1!$B$4:$BL$7,61)&gt;1,VLOOKUP($A36,Tabelle1!$B$4:$BL$7,61),"")</f>
      </c>
      <c r="O36" s="34">
        <f>IF(P36="","",IF(VLOOKUP($A36,Tabelle1!$B$4:$BL$7,57)&gt;0,"+","-"))</f>
      </c>
      <c r="P36" s="34">
        <f>IF(VLOOKUP($A36,Tabelle1!$B$4:$BL$7,62)=0,ABS(VLOOKUP($A36,Tabelle1!$B$4:$BL$7,57)),IF(VLOOKUP($A36,Tabelle1!$B$4:$BL$7,62)=1,ABS(VLOOKUP($A36,Tabelle1!$B$4:$BL$7,57))&amp;"x",""))</f>
      </c>
      <c r="Q36" s="34">
        <f>IF(VLOOKUP($A36,Tabelle1!$B$4:$BL$7,63)&lt;1,"",IF(VLOOKUP($A36,Tabelle1!$B$4:$BL$7,58)&gt;0,"+","-"))</f>
      </c>
      <c r="R36" s="34">
        <f>IF(VLOOKUP($A36,Tabelle1!$B$4:$BL$7,63)=0,ABS(VLOOKUP($A36,Tabelle1!$B$4:$BL$7,58)),"")</f>
      </c>
      <c r="S36" s="2"/>
      <c r="T36" t="str">
        <f>B36</f>
        <v>b)</v>
      </c>
      <c r="U36" s="4" t="s">
        <v>9</v>
      </c>
    </row>
    <row r="37" spans="1:21" ht="12.75">
      <c r="A37" s="5">
        <f>A36</f>
        <v>2</v>
      </c>
      <c r="B37" s="43"/>
      <c r="C37" s="34"/>
      <c r="D37" s="8">
        <f>F36</f>
        <v>4</v>
      </c>
      <c r="E37" s="43"/>
      <c r="F37" s="44"/>
      <c r="G37" s="34"/>
      <c r="H37" s="8">
        <f>IF(J36="",1,J36)</f>
        <v>3</v>
      </c>
      <c r="I37" s="43"/>
      <c r="J37" s="44"/>
      <c r="K37" s="34"/>
      <c r="L37" s="8">
        <f>IF(VLOOKUP($A36,Tabelle1!$B$4:$BL$7,61)&gt;0,VLOOKUP($A36,Tabelle1!$B$4:$BL$7,61),1)</f>
        <v>1</v>
      </c>
      <c r="M37" s="43"/>
      <c r="N37" s="44"/>
      <c r="O37" s="34"/>
      <c r="P37" s="34"/>
      <c r="Q37" s="34"/>
      <c r="R37" s="34"/>
      <c r="S37" s="2"/>
      <c r="U37" t="str">
        <f>"f ' (x) = "&amp;VLOOKUP(A36,Tabelle1!$B$4:$AV$7,19)</f>
        <v>f ' (x) = 1x³ + 3x²</v>
      </c>
    </row>
    <row r="38" spans="1:19" ht="12.75">
      <c r="A38" s="5">
        <f>A37</f>
        <v>2</v>
      </c>
      <c r="S38" s="2"/>
    </row>
    <row r="39" spans="1:21" ht="12.75">
      <c r="A39" s="5"/>
      <c r="S39" s="2"/>
      <c r="U39" s="4" t="s">
        <v>10</v>
      </c>
    </row>
    <row r="40" spans="1:21" ht="12.75">
      <c r="A40" s="5"/>
      <c r="S40" s="2"/>
      <c r="U40" s="4" t="s">
        <v>11</v>
      </c>
    </row>
    <row r="41" spans="1:19" ht="12.75">
      <c r="A41" s="5"/>
      <c r="S41" s="2"/>
    </row>
    <row r="42" spans="1:21" ht="12.75">
      <c r="A42" s="5"/>
      <c r="B42" s="4"/>
      <c r="S42" s="2"/>
      <c r="U42" t="str">
        <f>VLOOKUP(A36,Tabelle1!$B$4:$AV$7,19)&amp;" = 0"</f>
        <v>1x³ + 3x² = 0</v>
      </c>
    </row>
    <row r="43" spans="1:19" ht="12.75">
      <c r="A43" s="5"/>
      <c r="S43" s="2"/>
    </row>
    <row r="44" spans="1:21" ht="12.75">
      <c r="A44" s="5"/>
      <c r="S44" s="2"/>
      <c r="U44" s="4" t="s">
        <v>32</v>
      </c>
    </row>
    <row r="45" spans="1:19" ht="12.75">
      <c r="A45" s="5"/>
      <c r="S45" s="2"/>
    </row>
    <row r="46" spans="1:26" ht="12.75">
      <c r="A46" s="5"/>
      <c r="S46" s="2"/>
      <c r="U46" s="4" t="str">
        <f>"x1 = "&amp;VLOOKUP($A36,Tabelle1!$B$4:$AV$7,21)</f>
        <v>x1 = -3</v>
      </c>
      <c r="W46" s="4" t="str">
        <f>"x2 = "&amp;VLOOKUP(A36,Tabelle1!$B$4:$AV$7,23)</f>
        <v>x2 = 0</v>
      </c>
      <c r="Y46" s="6"/>
      <c r="Z46" s="4">
        <f>IF(VLOOKUP($A36,Tabelle1!$B$4:$AV$7,25)&lt;&gt;"","x3 = "&amp;VLOOKUP($A36,Tabelle1!$B$4:$AV$7,25),"")</f>
      </c>
    </row>
    <row r="47" spans="1:19" ht="12.75">
      <c r="A47" s="5"/>
      <c r="S47" s="2"/>
    </row>
    <row r="48" spans="1:30" ht="13.5" thickBot="1">
      <c r="A48" s="5"/>
      <c r="B48" s="4"/>
      <c r="S48" s="2"/>
      <c r="U48" s="35" t="s">
        <v>12</v>
      </c>
      <c r="V48" s="36"/>
      <c r="W48" s="37" t="s">
        <v>13</v>
      </c>
      <c r="X48" s="35"/>
      <c r="Y48" s="35"/>
      <c r="Z48" s="36"/>
      <c r="AA48" s="35" t="s">
        <v>5</v>
      </c>
      <c r="AB48" s="35"/>
      <c r="AC48" s="35"/>
      <c r="AD48" s="35"/>
    </row>
    <row r="49" spans="1:30" ht="12.75">
      <c r="A49" s="5"/>
      <c r="S49" s="2"/>
      <c r="T49" s="3"/>
      <c r="U49" s="38" t="str">
        <f>"x &lt; "&amp;VLOOKUP($A36,Tabelle1!$B$4:$AV$7,21)</f>
        <v>x &lt; -3</v>
      </c>
      <c r="V49" s="39"/>
      <c r="W49" s="40" t="str">
        <f>"f ' ("&amp;VLOOKUP($A36,Tabelle1!$B$4:$AV$7,20)&amp;") = "&amp;VLOOKUP($A36,Tabelle1!$B$4:$AV$7,27)&amp;" "&amp;IF(VLOOKUP($A36,Tabelle1!$B$4:$AV$7,27)&lt;0," &lt; 0"," &gt; 0")</f>
        <v>f ' (-4) = -16  &lt; 0</v>
      </c>
      <c r="X49" s="40"/>
      <c r="Y49" s="40"/>
      <c r="Z49" s="41"/>
      <c r="AA49" s="42" t="str">
        <f>VLOOKUP($A36,Tabelle1!$B$4:$AV$7,34)</f>
        <v>fallend</v>
      </c>
      <c r="AB49" s="38"/>
      <c r="AC49" s="38"/>
      <c r="AD49" s="38"/>
    </row>
    <row r="50" spans="1:30" ht="12.75">
      <c r="A50" s="5"/>
      <c r="S50" s="2"/>
      <c r="T50" s="3"/>
      <c r="U50" s="28" t="str">
        <f>"x = "&amp;VLOOKUP($A36,Tabelle1!$B$4:$AV$7,21)</f>
        <v>x = -3</v>
      </c>
      <c r="V50" s="29"/>
      <c r="W50" s="30" t="str">
        <f>"f ' ("&amp;VLOOKUP($A36,Tabelle1!$B$4:$AV$7,21)&amp;") = 0"</f>
        <v>f ' (-3) = 0</v>
      </c>
      <c r="X50" s="30"/>
      <c r="Y50" s="30"/>
      <c r="Z50" s="31"/>
      <c r="AA50" s="32" t="s">
        <v>7</v>
      </c>
      <c r="AB50" s="28"/>
      <c r="AC50" s="28"/>
      <c r="AD50" s="28"/>
    </row>
    <row r="51" spans="1:30" ht="12.75">
      <c r="A51" s="5"/>
      <c r="S51" s="2"/>
      <c r="T51" s="3"/>
      <c r="U51" s="28" t="str">
        <f>VLOOKUP($A36,Tabelle1!$B$4:$AV$7,21)&amp;" &lt; x &lt; "&amp;VLOOKUP($A36,Tabelle1!$B$4:$AV$7,23)</f>
        <v>-3 &lt; x &lt; 0</v>
      </c>
      <c r="V51" s="29"/>
      <c r="W51" s="30" t="str">
        <f>"f ' ("&amp;VLOOKUP($A36,Tabelle1!$B$4:$AV$7,22)&amp;") = "&amp;VLOOKUP($A36,Tabelle1!$B$4:$AV$7,29)&amp;" "&amp;IF(VLOOKUP($A36,Tabelle1!$B$4:$AV$7,29)&lt;0," &lt; 0"," &gt; 0")</f>
        <v>f ' (-2) = 4  &gt; 0</v>
      </c>
      <c r="X51" s="30"/>
      <c r="Y51" s="30"/>
      <c r="Z51" s="31"/>
      <c r="AA51" s="33" t="str">
        <f>VLOOKUP($A36,Tabelle1!$B$4:$AV$7,35)</f>
        <v>steigend</v>
      </c>
      <c r="AB51" s="28"/>
      <c r="AC51" s="28"/>
      <c r="AD51" s="28"/>
    </row>
    <row r="52" spans="1:30" ht="12.75">
      <c r="A52" s="5"/>
      <c r="S52" s="2"/>
      <c r="T52" s="3"/>
      <c r="U52" s="28" t="str">
        <f>"x = "&amp;VLOOKUP($A36,Tabelle1!$B$4:$AV$7,23)</f>
        <v>x = 0</v>
      </c>
      <c r="V52" s="29"/>
      <c r="W52" s="30" t="str">
        <f>"f ' ("&amp;VLOOKUP($A36,Tabelle1!$B$4:$AV$7,23)&amp;") = 0"</f>
        <v>f ' (0) = 0</v>
      </c>
      <c r="X52" s="30"/>
      <c r="Y52" s="30"/>
      <c r="Z52" s="31"/>
      <c r="AA52" s="32" t="s">
        <v>7</v>
      </c>
      <c r="AB52" s="28"/>
      <c r="AC52" s="28"/>
      <c r="AD52" s="28"/>
    </row>
    <row r="53" spans="1:30" ht="12.75">
      <c r="A53" s="5"/>
      <c r="S53" s="2"/>
      <c r="T53" s="3"/>
      <c r="U53" s="28" t="str">
        <f>IF(VLOOKUP($A36,Tabelle1!$B$4:$AV$7,25)&lt;&gt;"",VLOOKUP($A36,Tabelle1!$B$4:$AV$7,23)&amp;" &lt; x &lt; "&amp;VLOOKUP($A36,Tabelle1!$B$4:$AV$7,25),"x &gt; "&amp;VLOOKUP($A36,Tabelle1!$B$4:$AV$7,23))</f>
        <v>x &gt; 0</v>
      </c>
      <c r="V53" s="29"/>
      <c r="W53" s="30" t="str">
        <f>"f ' ("&amp;VLOOKUP($A36,Tabelle1!$B$4:$AV$7,24)&amp;") = "&amp;VLOOKUP($A36,Tabelle1!$B$4:$AV$7,31)&amp;" "&amp;IF(VLOOKUP($A36,Tabelle1!$B$4:$AV$7,31)&lt;0," &lt; 0"," &gt; 0")</f>
        <v>f ' (1) = 4  &gt; 0</v>
      </c>
      <c r="X53" s="30"/>
      <c r="Y53" s="30"/>
      <c r="Z53" s="31"/>
      <c r="AA53" s="33" t="str">
        <f>VLOOKUP($A36,Tabelle1!$B$4:$AV$7,36)</f>
        <v>steigend</v>
      </c>
      <c r="AB53" s="28"/>
      <c r="AC53" s="28"/>
      <c r="AD53" s="28"/>
    </row>
    <row r="54" spans="1:30" ht="12.75">
      <c r="A54" s="5"/>
      <c r="S54" s="2"/>
      <c r="T54" s="3"/>
      <c r="U54" s="28">
        <f>IF(VLOOKUP($A38,Tabelle1!$B$4:$AV$7,25)&lt;&gt;"","x = "&amp;VLOOKUP($A38,Tabelle1!$B$4:$AV$7,25),"")</f>
      </c>
      <c r="V54" s="29"/>
      <c r="W54" s="30">
        <f>IF(VLOOKUP($A38,Tabelle1!$B$4:$AV$7,25)&lt;&gt;"","f ' ("&amp;VLOOKUP($A38,Tabelle1!$B$4:$AV$7,25)&amp;") = 0","")</f>
      </c>
      <c r="X54" s="30"/>
      <c r="Y54" s="30"/>
      <c r="Z54" s="31"/>
      <c r="AA54" s="32">
        <f>IF(W54&lt;&gt;"","-","")</f>
      </c>
      <c r="AB54" s="28"/>
      <c r="AC54" s="28"/>
      <c r="AD54" s="28"/>
    </row>
    <row r="55" spans="1:30" ht="12.75">
      <c r="A55" s="5"/>
      <c r="S55" s="2"/>
      <c r="T55" s="3"/>
      <c r="U55" s="28">
        <f>IF(VLOOKUP($A38,Tabelle1!$B$4:$AV$7,25)&lt;&gt;"","x &gt; "&amp;VLOOKUP($A38,Tabelle1!$B$4:$AV$7,25),"")</f>
      </c>
      <c r="V55" s="29"/>
      <c r="W55" s="30">
        <f>IF(VLOOKUP($A36,Tabelle1!$B$4:$AV$7,25)&lt;&gt;"","f ' ("&amp;VLOOKUP($A36,Tabelle1!$B$4:$AV$7,26)&amp;") = "&amp;VLOOKUP($A36,Tabelle1!$B$4:$AV$7,33)&amp;" "&amp;IF(VLOOKUP($A36,Tabelle1!$B$4:$AV$7,33)&lt;0," &lt; 0"," &gt; 0"),"")</f>
      </c>
      <c r="X55" s="30"/>
      <c r="Y55" s="30"/>
      <c r="Z55" s="31"/>
      <c r="AA55" s="33">
        <f>IF(VLOOKUP($A36,Tabelle1!$B$4:$AV$7,37)&lt;&gt;"",VLOOKUP($A36,Tabelle1!$B$4:$AV$7,37),"")</f>
      </c>
      <c r="AB55" s="28"/>
      <c r="AC55" s="28"/>
      <c r="AD55" s="28"/>
    </row>
    <row r="56" spans="1:19" ht="12.75">
      <c r="A56" s="5"/>
      <c r="S56" s="2"/>
    </row>
    <row r="57" spans="1:30" ht="12.75">
      <c r="A57" s="5"/>
      <c r="S57" s="2"/>
      <c r="T57" s="3"/>
      <c r="U57" s="23" t="str">
        <f>"Bei x = "&amp;VLOOKUP($A36,Tabelle1!$B$4:$AV$7,21)&amp;" "&amp;VLOOKUP($A36,Tabelle1!$B$4:$AV$7,38)</f>
        <v>Bei x = -3 VZW von - nach + </v>
      </c>
      <c r="V57" s="9"/>
      <c r="W57" s="9"/>
      <c r="X57" s="9"/>
      <c r="Y57" s="9"/>
      <c r="AA57" s="27" t="str">
        <f>IF(AB57&lt;&gt;"","Þ","")</f>
        <v>Þ</v>
      </c>
      <c r="AB57" s="23" t="str">
        <f>VLOOKUP($A36,Tabelle1!$B$4:$AV$7,41)</f>
        <v>TP</v>
      </c>
      <c r="AC57" s="9"/>
      <c r="AD57" s="9"/>
    </row>
    <row r="58" spans="1:30" ht="12.75">
      <c r="A58" s="5"/>
      <c r="S58" s="2"/>
      <c r="T58" s="3"/>
      <c r="U58" s="23" t="str">
        <f>"Bei x = "&amp;VLOOKUP($A37,Tabelle1!$B$4:$AV$7,23)&amp;" "&amp;VLOOKUP($A37,Tabelle1!$B$4:$AV$7,39)</f>
        <v>Bei x = 0 kein VZW</v>
      </c>
      <c r="V58" s="9"/>
      <c r="W58" s="9"/>
      <c r="X58" s="9"/>
      <c r="Y58" s="9"/>
      <c r="AA58" s="27" t="str">
        <f>IF(AB58&lt;&gt;"","Þ","")</f>
        <v>Þ</v>
      </c>
      <c r="AB58" s="23" t="str">
        <f>VLOOKUP($A36,Tabelle1!$B$4:$AV$7,42)</f>
        <v>SP</v>
      </c>
      <c r="AC58" s="9"/>
      <c r="AD58" s="9"/>
    </row>
    <row r="59" spans="1:28" ht="12.75">
      <c r="A59" s="5"/>
      <c r="B59" s="4"/>
      <c r="S59" s="2"/>
      <c r="U59" s="23">
        <f>IF(U54&lt;&gt;"","bei x = "&amp;VLOOKUP($A38,Tabelle1!$B$4:$AV$7,25)&amp;" "&amp;VLOOKUP($A38,Tabelle1!$B$4:$AV$7,40),"")</f>
      </c>
      <c r="AA59" s="27">
        <f>IF(AB59&lt;&gt;"","Þ","")</f>
      </c>
      <c r="AB59" s="23">
        <f>VLOOKUP($A38,Tabelle1!$B$4:$AV$7,43)</f>
      </c>
    </row>
    <row r="60" spans="1:19" ht="12.75">
      <c r="A60" s="5"/>
      <c r="S60" s="2"/>
    </row>
    <row r="61" spans="1:26" ht="12.75">
      <c r="A61" s="5"/>
      <c r="B61" s="4"/>
      <c r="S61" s="2"/>
      <c r="U61" s="23" t="str">
        <f>IF(AB57&lt;&gt;"","f("&amp;VLOOKUP($A36,Tabelle1!$B$4:$AV$7,21)&amp;") = "&amp;VLOOKUP($A36,Tabelle1!$B$4:$BP$7,65),"")</f>
        <v>f(-3) = -5,75</v>
      </c>
      <c r="Z61" s="23" t="str">
        <f>VLOOKUP($A36,Tabelle1!$B$4:$AV$7,44)</f>
        <v>TP bei (-3|-5,75)</v>
      </c>
    </row>
    <row r="62" spans="1:26" ht="12.75">
      <c r="A62" s="5"/>
      <c r="B62" s="4"/>
      <c r="S62" s="2"/>
      <c r="U62" s="23" t="str">
        <f>IF(AB58&lt;&gt;"","f("&amp;VLOOKUP($A37,Tabelle1!$B$4:$AV$7,23)&amp;") = "&amp;VLOOKUP($A37,Tabelle1!$B$4:$BP$7,66),"")</f>
        <v>f(0) = 1</v>
      </c>
      <c r="Z62" s="23" t="str">
        <f>VLOOKUP($A36,Tabelle1!$B$4:$AV$7,45)</f>
        <v>SP bei (0|1)</v>
      </c>
    </row>
    <row r="63" spans="1:26" ht="12.75">
      <c r="A63" s="5"/>
      <c r="B63" s="4" t="s">
        <v>14</v>
      </c>
      <c r="S63" s="2"/>
      <c r="U63" s="23">
        <f>IF(AB59&lt;&gt;"","f("&amp;VLOOKUP($A38,Tabelle1!$B$4:$AV$7,25)&amp;") = "&amp;VLOOKUP($A38,Tabelle1!$B$4:$BP$7,67),"")</f>
      </c>
      <c r="Z63" s="23">
        <f>VLOOKUP($A36,Tabelle1!$B$4:$AV$7,46)</f>
      </c>
    </row>
  </sheetData>
  <sheetProtection/>
  <mergeCells count="79">
    <mergeCell ref="U24:V24"/>
    <mergeCell ref="W24:Z24"/>
    <mergeCell ref="AA24:AD24"/>
    <mergeCell ref="U25:V25"/>
    <mergeCell ref="W25:Z25"/>
    <mergeCell ref="AA25:AD25"/>
    <mergeCell ref="AA19:AD19"/>
    <mergeCell ref="AA18:AD18"/>
    <mergeCell ref="AA20:AD20"/>
    <mergeCell ref="AA21:AD21"/>
    <mergeCell ref="AA22:AD22"/>
    <mergeCell ref="AA23:AD23"/>
    <mergeCell ref="U23:V23"/>
    <mergeCell ref="U18:V18"/>
    <mergeCell ref="W19:Z19"/>
    <mergeCell ref="W18:Z18"/>
    <mergeCell ref="W20:Z20"/>
    <mergeCell ref="W21:Z21"/>
    <mergeCell ref="W22:Z22"/>
    <mergeCell ref="W23:Z23"/>
    <mergeCell ref="U20:V20"/>
    <mergeCell ref="A1:S1"/>
    <mergeCell ref="I6:I7"/>
    <mergeCell ref="B6:B7"/>
    <mergeCell ref="U21:V21"/>
    <mergeCell ref="U22:V22"/>
    <mergeCell ref="C6:C7"/>
    <mergeCell ref="O6:O7"/>
    <mergeCell ref="E6:E7"/>
    <mergeCell ref="U19:V19"/>
    <mergeCell ref="AF2:AG2"/>
    <mergeCell ref="AF3:AG3"/>
    <mergeCell ref="F6:F7"/>
    <mergeCell ref="J6:J7"/>
    <mergeCell ref="G6:G7"/>
    <mergeCell ref="N6:N7"/>
    <mergeCell ref="K6:K7"/>
    <mergeCell ref="M6:M7"/>
    <mergeCell ref="P6:P7"/>
    <mergeCell ref="Q6:Q7"/>
    <mergeCell ref="R6:R7"/>
    <mergeCell ref="B36:B37"/>
    <mergeCell ref="C36:C37"/>
    <mergeCell ref="E36:E37"/>
    <mergeCell ref="F36:F37"/>
    <mergeCell ref="G36:G37"/>
    <mergeCell ref="I36:I37"/>
    <mergeCell ref="J36:J37"/>
    <mergeCell ref="K36:K37"/>
    <mergeCell ref="M36:M37"/>
    <mergeCell ref="N36:N37"/>
    <mergeCell ref="O36:O37"/>
    <mergeCell ref="P36:P37"/>
    <mergeCell ref="Q36:Q37"/>
    <mergeCell ref="R36:R37"/>
    <mergeCell ref="U48:V48"/>
    <mergeCell ref="W48:Z48"/>
    <mergeCell ref="AA48:AD48"/>
    <mergeCell ref="U49:V49"/>
    <mergeCell ref="W49:Z49"/>
    <mergeCell ref="AA49:AD49"/>
    <mergeCell ref="U50:V50"/>
    <mergeCell ref="W50:Z50"/>
    <mergeCell ref="AA50:AD50"/>
    <mergeCell ref="U51:V51"/>
    <mergeCell ref="W51:Z51"/>
    <mergeCell ref="AA51:AD51"/>
    <mergeCell ref="U52:V52"/>
    <mergeCell ref="W52:Z52"/>
    <mergeCell ref="AA52:AD52"/>
    <mergeCell ref="U53:V53"/>
    <mergeCell ref="W53:Z53"/>
    <mergeCell ref="AA53:AD53"/>
    <mergeCell ref="U54:V54"/>
    <mergeCell ref="W54:Z54"/>
    <mergeCell ref="AA54:AD54"/>
    <mergeCell ref="U55:V55"/>
    <mergeCell ref="W55:Z55"/>
    <mergeCell ref="AA55:AD55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4"/>
  <sheetViews>
    <sheetView zoomScale="115" zoomScaleNormal="115" zoomScalePageLayoutView="0" workbookViewId="0" topLeftCell="AL1">
      <selection activeCell="BH4" sqref="BH4"/>
    </sheetView>
  </sheetViews>
  <sheetFormatPr defaultColWidth="11.421875" defaultRowHeight="12.75"/>
  <cols>
    <col min="3" max="13" width="4.28125" style="0" customWidth="1"/>
    <col min="14" max="19" width="4.140625" style="0" customWidth="1"/>
    <col min="20" max="20" width="13.7109375" style="0" customWidth="1"/>
    <col min="21" max="27" width="4.57421875" style="0" customWidth="1"/>
    <col min="28" max="28" width="3.7109375" style="0" customWidth="1"/>
    <col min="29" max="29" width="3.28125" style="0" customWidth="1"/>
    <col min="30" max="30" width="6.00390625" style="0" customWidth="1"/>
    <col min="31" max="31" width="3.28125" style="0" customWidth="1"/>
    <col min="32" max="32" width="3.7109375" style="0" customWidth="1"/>
    <col min="33" max="33" width="3.28125" style="0" customWidth="1"/>
    <col min="34" max="34" width="4.7109375" style="0" customWidth="1"/>
    <col min="35" max="37" width="7.7109375" style="0" customWidth="1"/>
    <col min="38" max="41" width="11.57421875" style="0" customWidth="1"/>
    <col min="42" max="42" width="7.140625" style="0" customWidth="1"/>
    <col min="43" max="44" width="11.57421875" style="0" customWidth="1"/>
    <col min="45" max="45" width="15.7109375" style="0" bestFit="1" customWidth="1"/>
    <col min="46" max="49" width="11.57421875" style="0" customWidth="1"/>
    <col min="50" max="55" width="3.00390625" style="0" bestFit="1" customWidth="1"/>
    <col min="56" max="56" width="3.7109375" style="0" bestFit="1" customWidth="1"/>
    <col min="57" max="64" width="3.00390625" style="0" bestFit="1" customWidth="1"/>
    <col min="65" max="65" width="3.00390625" style="0" customWidth="1"/>
    <col min="66" max="66" width="5.7109375" style="0" bestFit="1" customWidth="1"/>
    <col min="67" max="68" width="8.140625" style="0" bestFit="1" customWidth="1"/>
    <col min="69" max="71" width="3.00390625" style="0" customWidth="1"/>
  </cols>
  <sheetData>
    <row r="1" spans="2:68" ht="12.75">
      <c r="B1">
        <v>1</v>
      </c>
      <c r="C1">
        <f>B1+1</f>
        <v>2</v>
      </c>
      <c r="D1">
        <f aca="true" t="shared" si="0" ref="D1:R1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aca="true" t="shared" si="1" ref="S1:AX1">R1+1</f>
        <v>18</v>
      </c>
      <c r="T1">
        <f t="shared" si="1"/>
        <v>19</v>
      </c>
      <c r="U1">
        <f t="shared" si="1"/>
        <v>20</v>
      </c>
      <c r="V1">
        <f t="shared" si="1"/>
        <v>21</v>
      </c>
      <c r="W1">
        <f t="shared" si="1"/>
        <v>22</v>
      </c>
      <c r="X1">
        <f t="shared" si="1"/>
        <v>23</v>
      </c>
      <c r="Y1">
        <f t="shared" si="1"/>
        <v>24</v>
      </c>
      <c r="Z1">
        <f t="shared" si="1"/>
        <v>25</v>
      </c>
      <c r="AA1">
        <f t="shared" si="1"/>
        <v>26</v>
      </c>
      <c r="AB1">
        <f t="shared" si="1"/>
        <v>27</v>
      </c>
      <c r="AC1">
        <f t="shared" si="1"/>
        <v>28</v>
      </c>
      <c r="AD1">
        <f t="shared" si="1"/>
        <v>29</v>
      </c>
      <c r="AE1">
        <f t="shared" si="1"/>
        <v>30</v>
      </c>
      <c r="AF1">
        <f t="shared" si="1"/>
        <v>31</v>
      </c>
      <c r="AG1">
        <f t="shared" si="1"/>
        <v>32</v>
      </c>
      <c r="AH1">
        <f t="shared" si="1"/>
        <v>33</v>
      </c>
      <c r="AI1">
        <f t="shared" si="1"/>
        <v>34</v>
      </c>
      <c r="AJ1">
        <f t="shared" si="1"/>
        <v>35</v>
      </c>
      <c r="AK1">
        <f t="shared" si="1"/>
        <v>36</v>
      </c>
      <c r="AL1">
        <f t="shared" si="1"/>
        <v>37</v>
      </c>
      <c r="AM1">
        <f t="shared" si="1"/>
        <v>38</v>
      </c>
      <c r="AN1">
        <f t="shared" si="1"/>
        <v>39</v>
      </c>
      <c r="AO1">
        <f t="shared" si="1"/>
        <v>40</v>
      </c>
      <c r="AP1">
        <f t="shared" si="1"/>
        <v>41</v>
      </c>
      <c r="AQ1">
        <f t="shared" si="1"/>
        <v>42</v>
      </c>
      <c r="AR1">
        <f t="shared" si="1"/>
        <v>43</v>
      </c>
      <c r="AS1">
        <f t="shared" si="1"/>
        <v>44</v>
      </c>
      <c r="AT1">
        <f t="shared" si="1"/>
        <v>45</v>
      </c>
      <c r="AU1">
        <f t="shared" si="1"/>
        <v>46</v>
      </c>
      <c r="AV1">
        <f t="shared" si="1"/>
        <v>47</v>
      </c>
      <c r="AW1">
        <f t="shared" si="1"/>
        <v>48</v>
      </c>
      <c r="AX1">
        <f t="shared" si="1"/>
        <v>49</v>
      </c>
      <c r="AY1">
        <f aca="true" t="shared" si="2" ref="AY1:BP1">AX1+1</f>
        <v>50</v>
      </c>
      <c r="AZ1">
        <f t="shared" si="2"/>
        <v>51</v>
      </c>
      <c r="BA1">
        <f t="shared" si="2"/>
        <v>52</v>
      </c>
      <c r="BB1">
        <f t="shared" si="2"/>
        <v>53</v>
      </c>
      <c r="BC1">
        <f t="shared" si="2"/>
        <v>54</v>
      </c>
      <c r="BD1">
        <f t="shared" si="2"/>
        <v>55</v>
      </c>
      <c r="BE1">
        <f t="shared" si="2"/>
        <v>56</v>
      </c>
      <c r="BF1">
        <f t="shared" si="2"/>
        <v>57</v>
      </c>
      <c r="BG1">
        <f t="shared" si="2"/>
        <v>58</v>
      </c>
      <c r="BH1">
        <f t="shared" si="2"/>
        <v>59</v>
      </c>
      <c r="BI1">
        <f t="shared" si="2"/>
        <v>60</v>
      </c>
      <c r="BJ1">
        <f t="shared" si="2"/>
        <v>61</v>
      </c>
      <c r="BK1">
        <f t="shared" si="2"/>
        <v>62</v>
      </c>
      <c r="BL1">
        <f t="shared" si="2"/>
        <v>63</v>
      </c>
      <c r="BM1">
        <f t="shared" si="2"/>
        <v>64</v>
      </c>
      <c r="BN1">
        <f t="shared" si="2"/>
        <v>65</v>
      </c>
      <c r="BO1">
        <f t="shared" si="2"/>
        <v>66</v>
      </c>
      <c r="BP1">
        <f t="shared" si="2"/>
        <v>67</v>
      </c>
    </row>
    <row r="2" spans="3:78" s="1" customFormat="1" ht="12.75">
      <c r="C2" s="47"/>
      <c r="D2" s="48"/>
      <c r="E2" s="49"/>
      <c r="F2" s="47" t="s">
        <v>16</v>
      </c>
      <c r="G2" s="48"/>
      <c r="H2" s="49"/>
      <c r="I2" s="47" t="s">
        <v>22</v>
      </c>
      <c r="J2" s="48"/>
      <c r="K2" s="48"/>
      <c r="L2" s="48"/>
      <c r="M2" s="49"/>
      <c r="N2" s="50" t="s">
        <v>23</v>
      </c>
      <c r="O2" s="50"/>
      <c r="P2" s="50"/>
      <c r="Q2" s="50"/>
      <c r="R2" s="50"/>
      <c r="S2" s="14"/>
      <c r="T2" s="13" t="s">
        <v>22</v>
      </c>
      <c r="U2" s="13" t="s">
        <v>24</v>
      </c>
      <c r="V2" s="13" t="s">
        <v>25</v>
      </c>
      <c r="W2" s="13" t="s">
        <v>26</v>
      </c>
      <c r="X2" s="13" t="s">
        <v>27</v>
      </c>
      <c r="Y2" s="13" t="s">
        <v>28</v>
      </c>
      <c r="Z2" s="13" t="s">
        <v>29</v>
      </c>
      <c r="AA2" s="13" t="s">
        <v>30</v>
      </c>
      <c r="AB2" s="13" t="s">
        <v>24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">
        <v>1</v>
      </c>
      <c r="AJ2" s="1">
        <v>3</v>
      </c>
      <c r="AK2" s="1">
        <v>5</v>
      </c>
      <c r="AL2" s="1">
        <v>7</v>
      </c>
      <c r="AM2" s="1">
        <v>13</v>
      </c>
      <c r="AN2" s="1">
        <v>35</v>
      </c>
      <c r="AO2" s="1">
        <v>57</v>
      </c>
      <c r="AP2" s="1">
        <v>13</v>
      </c>
      <c r="AQ2" s="1">
        <v>35</v>
      </c>
      <c r="AR2" s="1">
        <v>57</v>
      </c>
      <c r="BV2" s="1" t="s">
        <v>34</v>
      </c>
      <c r="BW2" s="1" t="s">
        <v>35</v>
      </c>
      <c r="BX2" s="1" t="s">
        <v>36</v>
      </c>
      <c r="BY2" s="1" t="s">
        <v>37</v>
      </c>
      <c r="BZ2" s="1" t="s">
        <v>38</v>
      </c>
    </row>
    <row r="3" spans="3:78" ht="12.75">
      <c r="C3" s="11" t="s">
        <v>17</v>
      </c>
      <c r="D3" s="11" t="s">
        <v>18</v>
      </c>
      <c r="E3" s="11" t="s">
        <v>19</v>
      </c>
      <c r="F3" s="11"/>
      <c r="G3" s="11"/>
      <c r="H3" s="11"/>
      <c r="I3" s="18" t="s">
        <v>31</v>
      </c>
      <c r="J3" s="11" t="s">
        <v>20</v>
      </c>
      <c r="K3" s="11" t="s">
        <v>21</v>
      </c>
      <c r="L3" s="11" t="s">
        <v>15</v>
      </c>
      <c r="M3" s="11"/>
      <c r="N3" s="15">
        <v>4</v>
      </c>
      <c r="O3" s="15">
        <v>3</v>
      </c>
      <c r="P3" s="15">
        <v>2</v>
      </c>
      <c r="Q3" s="15">
        <v>1</v>
      </c>
      <c r="R3" s="15">
        <v>0</v>
      </c>
      <c r="S3" s="15">
        <v>-1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BN3" s="4" t="s">
        <v>41</v>
      </c>
      <c r="BO3" s="4" t="s">
        <v>42</v>
      </c>
      <c r="BP3" s="4" t="s">
        <v>43</v>
      </c>
      <c r="BU3">
        <v>0</v>
      </c>
      <c r="BV3">
        <v>6</v>
      </c>
      <c r="BW3">
        <v>6</v>
      </c>
      <c r="BX3">
        <v>6</v>
      </c>
      <c r="BY3">
        <v>6</v>
      </c>
      <c r="BZ3">
        <v>6</v>
      </c>
    </row>
    <row r="4" spans="1:78" ht="12.75">
      <c r="A4" s="11">
        <f ca="1">_XLL.ZUFALLSBEREICH(0,5)*((-1)^_XLL.ZUFALLSBEREICH(0,1))</f>
        <v>-2</v>
      </c>
      <c r="B4">
        <v>1</v>
      </c>
      <c r="C4" s="11">
        <f ca="1">_XLL.ZUFALLSBEREICH(1,5)*((-1)^_XLL.ZUFALLSBEREICH(0,1))</f>
        <v>-4</v>
      </c>
      <c r="D4" s="11">
        <f>IF(A4=C4,A4+1,A4)</f>
        <v>-2</v>
      </c>
      <c r="E4" s="12"/>
      <c r="F4" s="19">
        <f>MIN(C4:E4)</f>
        <v>-4</v>
      </c>
      <c r="G4" s="19">
        <f>MAX(C4:E4)</f>
        <v>-2</v>
      </c>
      <c r="I4" s="11">
        <f ca="1">(-1)^_XLL.ZUFALLSBEREICH(0,1)</f>
        <v>-1</v>
      </c>
      <c r="J4" s="11">
        <v>0</v>
      </c>
      <c r="K4" s="11">
        <v>1</v>
      </c>
      <c r="L4" s="11">
        <f>-(C4+D4)</f>
        <v>6</v>
      </c>
      <c r="M4" s="11">
        <f>C4*D4</f>
        <v>8</v>
      </c>
      <c r="N4" s="20">
        <f aca="true" t="shared" si="3" ref="N4:Q6">J4*$I4</f>
        <v>0</v>
      </c>
      <c r="O4" s="20">
        <f t="shared" si="3"/>
        <v>-1</v>
      </c>
      <c r="P4" s="20">
        <f t="shared" si="3"/>
        <v>-6</v>
      </c>
      <c r="Q4" s="20">
        <f t="shared" si="3"/>
        <v>-8</v>
      </c>
      <c r="R4" s="21">
        <f ca="1">_XLL.ZUFALLSBEREICH(1,5)*((-1)^_XLL.ZUFALLSBEREICH(0,1))</f>
        <v>-2</v>
      </c>
      <c r="S4" s="21"/>
      <c r="T4" s="16" t="str">
        <f>IF(J4&lt;&gt;0,J4*I4&amp;J$3,"")&amp;IF(K4&lt;&gt;0,IF(K4*I4&gt;0,IF(J4=0,""," + ")&amp;ABS(K4*I4)&amp;K$3," - "&amp;ABS(K4*I4)&amp;K$3),"")&amp;IF(L4&lt;&gt;0,IF(L4*I4&gt;0," + "&amp;ABS(L4*I4)&amp;L$3," - "&amp;ABS(L4*I4)&amp;L$3),"")&amp;IF(M4&lt;&gt;0,IF(M4*I4&gt;0," + "&amp;ABS(M4*I4)&amp;M$3," - "&amp;ABS(M4*I4)&amp;M$3),"")</f>
        <v> - 1x² - 6x - 8</v>
      </c>
      <c r="U4" s="11">
        <f>F4-1</f>
        <v>-5</v>
      </c>
      <c r="V4" s="25">
        <f>F4</f>
        <v>-4</v>
      </c>
      <c r="W4" s="11">
        <f>IF(OR(ROUND(AVERAGE(V4,X4),0)=X4,ROUND(AVERAGE(V4,X4),0)=V4),AVERAGE(V4,X4),ROUND(AVERAGE(V4,X4),0))</f>
        <v>-3</v>
      </c>
      <c r="X4" s="25">
        <f>IF(G4=F4,H4,G4)</f>
        <v>-2</v>
      </c>
      <c r="Y4" s="11">
        <f>IF(Z4="",X4+1,IF(OR(ROUND(AVERAGE(X4,Z4),0)=Z4,ROUND(AVERAGE(Z4,X4),0)=X4),AVERAGE(Z4,X4),ROUND(AVERAGE(Z4,X4),0)))</f>
        <v>-1</v>
      </c>
      <c r="Z4" s="25">
        <f>IF(E4="","",IF(H4&lt;&gt;X4,H4,""))</f>
      </c>
      <c r="AA4" s="11">
        <f>IF(Z4&lt;&gt;"",Z4+1,"")</f>
      </c>
      <c r="AB4" s="11">
        <f>(U4^3*$J4+U4^2*$K4+U4*$L4+M4)*$I4</f>
        <v>-3</v>
      </c>
      <c r="AC4" s="17">
        <f>(V4^3*$J4+V4^2*$K4+V4*$L4+M4)*$I4</f>
        <v>0</v>
      </c>
      <c r="AD4" s="11">
        <f>(W4^3*$J4+W4^2*$K4+W4*$L4+M4)*$I4</f>
        <v>1</v>
      </c>
      <c r="AE4" s="17">
        <f>(X4^3*$J4+X4^2*$K4+X4*$L4+M4)*$I4</f>
        <v>0</v>
      </c>
      <c r="AF4" s="11">
        <f>(Y4^3*$J4+Y4^2*$K4+Y4*$L4+M4)*$I4</f>
        <v>-3</v>
      </c>
      <c r="AG4" s="17">
        <f>IF(AND(E4&lt;&gt;"",Z4&lt;&gt;""),(Z4^3*$J4+Z4^2*$K4+Z4*$L4+M4)*$I4,"")</f>
      </c>
      <c r="AH4" s="17">
        <f>IF(AND(E4&lt;&gt;"",AA4&lt;&gt;""),(AA4^3*$J4+AA4^2*$K4+AA4*$L4+M4)*$I4,"")</f>
      </c>
      <c r="AI4" t="str">
        <f>IF(AB4&lt;0,"fallend","steigend")</f>
        <v>fallend</v>
      </c>
      <c r="AJ4" t="str">
        <f>IF(AD4&lt;0,"fallend","steigend")</f>
        <v>steigend</v>
      </c>
      <c r="AK4" t="str">
        <f>IF(AF4&lt;0,"fallend","steigend")</f>
        <v>fallend</v>
      </c>
      <c r="AL4">
        <f>IF(AH4&lt;&gt;"",IF(AH4&lt;0,"fallend","steigend"),"")</f>
      </c>
      <c r="AM4" t="str">
        <f>IF(AND(AB4&gt;0,AD4&lt;0),"VZW von + zu - ",IF(AND(AB4&lt;0,AD4&gt;0),"VZW von - nach + ","kein VZW"))</f>
        <v>VZW von - nach + </v>
      </c>
      <c r="AN4" t="str">
        <f>IF(AND(AD4&gt;0,AF4&lt;0),"VZW von + nach -",IF(AND(AD4&lt;0,AF4&gt;0),"VZW von - nach +","kein VZW"))</f>
        <v>VZW von + nach -</v>
      </c>
      <c r="AO4">
        <f>IF(AH4&lt;&gt;"",IF(AND(AF4&gt;0,AH4&lt;0),"VZW von + nach -",IF(AND(AF4&lt;0,AH4&gt;0),"VZW von - nach +","kein VZW")),"")</f>
      </c>
      <c r="AP4" t="str">
        <f aca="true" t="shared" si="4" ref="AP4:AQ7">IF(AND(AI4="fallend",AJ4="steigend"),"TP",IF(AND(AI4="steigend",AJ4="fallend"),"HP",""))</f>
        <v>TP</v>
      </c>
      <c r="AQ4" t="str">
        <f>IF(AND(AJ4="fallend",AK4="steigend"),"TP",IF(AND(AJ4="steigend",AK4="fallend"),"HP","SP"))</f>
        <v>HP</v>
      </c>
      <c r="AR4">
        <f>IF(AL4&lt;&gt;"",IF(AND(AK4="fallend",AL4="steigend"),"TP",IF(AND(AK4="steigend",AL4="fallend"),"HP","SP")),"")</f>
      </c>
      <c r="AS4" t="str">
        <f>IF(AP4&lt;&gt;"",AP4&amp;" bei ("&amp;F4&amp;"|"&amp;BN4&amp;")","")</f>
        <v>TP bei (-4|3,33)</v>
      </c>
      <c r="AT4" t="str">
        <f>IF(AQ4&lt;&gt;"",AQ4&amp;" bei ("&amp;G4&amp;"|"&amp;BO4&amp;")","")</f>
        <v>HP bei (-2|4,67)</v>
      </c>
      <c r="AU4">
        <f>IF(AR4&lt;&gt;"",AR4&amp;" bei ("&amp;H4&amp;"|"&amp;BP4&amp;")","")</f>
      </c>
      <c r="AW4">
        <f>IF(N4&lt;&gt;0,16,0)+IF(O4&lt;&gt;0,8,0)+IF(P4&lt;&gt;0,4,0)+IF(Q4&lt;&gt;0,2,0)+IF(R4&lt;&gt;0,1,0)</f>
        <v>15</v>
      </c>
      <c r="AX4">
        <f>VLOOKUP($AW4,$BU$3:$BZ$34,2)</f>
        <v>2</v>
      </c>
      <c r="AY4">
        <f>VLOOKUP($AW4,$BU$3:$BZ$34,3)</f>
        <v>3</v>
      </c>
      <c r="AZ4">
        <f>VLOOKUP($AW4,$BU$3:$BZ$34,4)</f>
        <v>4</v>
      </c>
      <c r="BA4">
        <f>VLOOKUP($AW4,$BU$3:$BZ$34,5)</f>
        <v>5</v>
      </c>
      <c r="BB4">
        <f>VLOOKUP($AW4,$BU$3:$BZ$34,6)</f>
        <v>6</v>
      </c>
      <c r="BC4" s="22">
        <f aca="true" t="shared" si="5" ref="BC4:BG7">INDEX($N4:$S4,AX4)</f>
        <v>-1</v>
      </c>
      <c r="BD4" s="22">
        <f t="shared" si="5"/>
        <v>-6</v>
      </c>
      <c r="BE4" s="22">
        <f t="shared" si="5"/>
        <v>-8</v>
      </c>
      <c r="BF4" s="22">
        <f t="shared" si="5"/>
        <v>-2</v>
      </c>
      <c r="BG4" s="22">
        <f t="shared" si="5"/>
        <v>0</v>
      </c>
      <c r="BH4" s="7">
        <f aca="true" t="shared" si="6" ref="BH4:BL7">INDEX($N$3:$S$3,AX4)</f>
        <v>3</v>
      </c>
      <c r="BI4" s="7">
        <f t="shared" si="6"/>
        <v>2</v>
      </c>
      <c r="BJ4" s="7">
        <f t="shared" si="6"/>
        <v>1</v>
      </c>
      <c r="BK4" s="7">
        <f t="shared" si="6"/>
        <v>0</v>
      </c>
      <c r="BL4" s="7">
        <f t="shared" si="6"/>
        <v>-1</v>
      </c>
      <c r="BM4" s="7"/>
      <c r="BN4" s="7">
        <f>ROUND(V4^4*$N4/4+V4^3*$O4/3+V4^2*$P4/2+V4*$Q4+$R4,2)</f>
        <v>3.33</v>
      </c>
      <c r="BO4" s="7">
        <f>ROUND(X4^4*N4/4+X4^3*O4/3+X4^2*P4/2+X4*Q4+R4,2)</f>
        <v>4.67</v>
      </c>
      <c r="BP4" s="7">
        <f>IF(Z4&lt;&gt;"",ROUND(Z4^4*N4/4+Z4^3*O4/3+Z4^2*P4/2+Z4*Q4+R4,2),"")</f>
      </c>
      <c r="BQ4" s="7"/>
      <c r="BR4" s="7"/>
      <c r="BS4" s="7"/>
      <c r="BU4">
        <f>BU3+1</f>
        <v>1</v>
      </c>
      <c r="BV4">
        <v>4</v>
      </c>
      <c r="BW4">
        <v>5</v>
      </c>
      <c r="BX4">
        <v>6</v>
      </c>
      <c r="BY4">
        <v>6</v>
      </c>
      <c r="BZ4">
        <v>6</v>
      </c>
    </row>
    <row r="5" spans="2:78" ht="12.75">
      <c r="B5">
        <v>2</v>
      </c>
      <c r="C5" s="11">
        <f ca="1">_XLL.ZUFALLSBEREICH(1,5)*((-1)^_XLL.ZUFALLSBEREICH(0,1))</f>
        <v>-3</v>
      </c>
      <c r="D5" s="11">
        <f ca="1">_XLL.ZUFALLSBEREICH(0,5)*((-1)^_XLL.ZUFALLSBEREICH(0,1))</f>
        <v>0</v>
      </c>
      <c r="E5" s="11">
        <v>0</v>
      </c>
      <c r="F5" s="19">
        <f>SMALL($C5:$E5,1)</f>
        <v>-3</v>
      </c>
      <c r="G5" s="19">
        <f>SMALL($C5:$E5,2)</f>
        <v>0</v>
      </c>
      <c r="H5" s="19">
        <f>SMALL($C5:$E5,3)</f>
        <v>0</v>
      </c>
      <c r="I5" s="11">
        <f ca="1">(-1)^_XLL.ZUFALLSBEREICH(0,1)</f>
        <v>1</v>
      </c>
      <c r="J5" s="11">
        <v>1</v>
      </c>
      <c r="K5" s="11">
        <f>-(C5+D5)</f>
        <v>3</v>
      </c>
      <c r="L5" s="11">
        <f>C5*D5</f>
        <v>0</v>
      </c>
      <c r="M5" s="11"/>
      <c r="N5" s="20">
        <f t="shared" si="3"/>
        <v>1</v>
      </c>
      <c r="O5" s="20">
        <f t="shared" si="3"/>
        <v>3</v>
      </c>
      <c r="P5" s="20">
        <f t="shared" si="3"/>
        <v>0</v>
      </c>
      <c r="Q5" s="20">
        <f t="shared" si="3"/>
        <v>0</v>
      </c>
      <c r="R5" s="11">
        <f ca="1">_XLL.ZUFALLSBEREICH(1,5)*((-1)^_XLL.ZUFALLSBEREICH(0,1))</f>
        <v>1</v>
      </c>
      <c r="S5" s="20"/>
      <c r="T5" s="16" t="str">
        <f>IF(J5&lt;&gt;0,J5*I5&amp;J$3,"")&amp;IF(K5&lt;&gt;0,IF(K5*I5&gt;0,IF(J5=0,""," + ")&amp;ABS(K5*I5)&amp;K$3," - "&amp;ABS(K5*I5)&amp;K$3),"")&amp;IF(L5&lt;&gt;0,IF(L5*I5&gt;0," + "&amp;ABS(L5*I5)&amp;L$3," - "&amp;ABS(L5*I5)&amp;L$3),"")&amp;IF(M5&lt;&gt;0,IF(M5*I5&gt;0," + "&amp;ABS(M5*I5)&amp;M$3," - "&amp;ABS(M5*I5)&amp;M$3),"")</f>
        <v>1x³ + 3x²</v>
      </c>
      <c r="U5" s="11">
        <f>F5-1</f>
        <v>-4</v>
      </c>
      <c r="V5" s="25">
        <f>F5</f>
        <v>-3</v>
      </c>
      <c r="W5" s="11">
        <f>IF(OR(ROUND(AVERAGE(V5,X5),0)=X5,ROUND(AVERAGE(V5,X5),0)=V5),AVERAGE(V5,X5),ROUND(AVERAGE(V5,X5),0))</f>
        <v>-2</v>
      </c>
      <c r="X5" s="25">
        <f>IF(G5=F5,H5,G5)</f>
        <v>0</v>
      </c>
      <c r="Y5" s="11">
        <f>IF(Z5="",X5+1,IF(OR(ROUND(AVERAGE(X5,Z5),0)=Z5,ROUND(AVERAGE(Z5,X5),0)=X5),AVERAGE(Z5,X5),ROUND(AVERAGE(Z5,X5),0)))</f>
        <v>1</v>
      </c>
      <c r="Z5" s="25">
        <f>IF(E5="","",IF(H5&lt;&gt;X5,H5,""))</f>
      </c>
      <c r="AA5" s="11">
        <f>IF(Z5&lt;&gt;"",Z5+1,"")</f>
      </c>
      <c r="AB5" s="11">
        <f>(U5^3*$J5+U5^2*$K5+U5*$L5+M5)*$I5</f>
        <v>-16</v>
      </c>
      <c r="AC5" s="17">
        <f>(V5^3*$J5+V5^2*$K5+V5*$L5+M5)*$I5</f>
        <v>0</v>
      </c>
      <c r="AD5" s="11">
        <f>(W5^3*$J5+W5^2*$K5+W5*$L5+M5)*$I5</f>
        <v>4</v>
      </c>
      <c r="AE5" s="17">
        <f>(X5^3*$J5+X5^2*$K5+X5*$L5+M5)*$I5</f>
        <v>0</v>
      </c>
      <c r="AF5" s="11">
        <f>(Y5^3*$J5+Y5^2*$K5+Y5*$L5+M5)*$I5</f>
        <v>4</v>
      </c>
      <c r="AG5" s="17">
        <f>IF(AND(E5&lt;&gt;"",Z5&lt;&gt;""),(Z5^3*$J5+Z5^2*$K5+Z5*$L5+M5)*$I5,"")</f>
      </c>
      <c r="AH5" s="17">
        <f>IF(AND(E5&lt;&gt;"",AA5&lt;&gt;""),(AA5^3*$J5+AA5^2*$K5+AA5*$L5+M5)*$I5,"")</f>
      </c>
      <c r="AI5" t="str">
        <f>IF(AB5&lt;0,"fallend","steigend")</f>
        <v>fallend</v>
      </c>
      <c r="AJ5" t="str">
        <f>IF(AD5&lt;0,"fallend","steigend")</f>
        <v>steigend</v>
      </c>
      <c r="AK5" t="str">
        <f>IF(AF5&lt;0,"fallend","steigend")</f>
        <v>steigend</v>
      </c>
      <c r="AL5">
        <f>IF(AH5&lt;&gt;"",IF(AH5&lt;0,"fallend","steigend"),"")</f>
      </c>
      <c r="AM5" t="str">
        <f>IF(AND(AB5&gt;0,AD5&lt;0),"VZW von + zu - ",IF(AND(AB5&lt;0,AD5&gt;0),"VZW von - nach + ","kein VZW"))</f>
        <v>VZW von - nach + </v>
      </c>
      <c r="AN5" t="str">
        <f>IF(AND(AD5&gt;0,AF5&lt;0),"VZW von + nach -",IF(AND(AD5&lt;0,AF5&gt;0),"VZW von - nach +","kein VZW"))</f>
        <v>kein VZW</v>
      </c>
      <c r="AO5">
        <f>IF(AH5&lt;&gt;"",IF(AND(AF5&gt;0,AH5&lt;0),"VZW von + nach -",IF(AND(AF5&lt;0,AH5&gt;0),"VZW von - nach +","kein VZW")),"")</f>
      </c>
      <c r="AP5" t="str">
        <f t="shared" si="4"/>
        <v>TP</v>
      </c>
      <c r="AQ5" t="str">
        <f aca="true" t="shared" si="7" ref="AQ5:AQ13">IF(AND(AJ5="fallend",AK5="steigend"),"TP",IF(AND(AJ5="steigend",AK5="fallend"),"HP","SP"))</f>
        <v>SP</v>
      </c>
      <c r="AR5">
        <f aca="true" t="shared" si="8" ref="AR5:AR13">IF(AL5&lt;&gt;"",IF(AND(AK5="fallend",AL5="steigend"),"TP",IF(AND(AK5="steigend",AL5="fallend"),"HP","SP")),"")</f>
      </c>
      <c r="AS5" t="str">
        <f aca="true" t="shared" si="9" ref="AS5:AS13">IF(AP5&lt;&gt;"",AP5&amp;" bei ("&amp;F5&amp;"|"&amp;BN5&amp;")","")</f>
        <v>TP bei (-3|-5,75)</v>
      </c>
      <c r="AT5" t="str">
        <f aca="true" t="shared" si="10" ref="AT5:AT13">IF(AQ5&lt;&gt;"",AQ5&amp;" bei ("&amp;G5&amp;"|"&amp;BO5&amp;")","")</f>
        <v>SP bei (0|1)</v>
      </c>
      <c r="AU5">
        <f aca="true" t="shared" si="11" ref="AU5:AU13">IF(AR5&lt;&gt;"",AR5&amp;" bei ("&amp;H5&amp;"|"&amp;BP5&amp;")","")</f>
      </c>
      <c r="AW5">
        <f>IF(N5&lt;&gt;0,16,0)+IF(O5&lt;&gt;0,8,0)+IF(P5&lt;&gt;0,4,0)+IF(Q5&lt;&gt;0,2,0)+IF(R5&lt;&gt;0,1,0)</f>
        <v>25</v>
      </c>
      <c r="AX5">
        <f>VLOOKUP($AW5,$BU$3:$BZ$34,2)</f>
        <v>1</v>
      </c>
      <c r="AY5">
        <f>VLOOKUP($AW5,$BU$3:$BZ$34,3)</f>
        <v>2</v>
      </c>
      <c r="AZ5">
        <f>VLOOKUP($AW5,$BU$3:$BZ$34,4)</f>
        <v>5</v>
      </c>
      <c r="BA5">
        <f>VLOOKUP($AW5,$BU$3:$BZ$34,5)</f>
        <v>6</v>
      </c>
      <c r="BB5">
        <f>VLOOKUP($AW5,$BU$3:$BZ$34,6)</f>
        <v>6</v>
      </c>
      <c r="BC5" s="22">
        <f t="shared" si="5"/>
        <v>1</v>
      </c>
      <c r="BD5" s="22">
        <f t="shared" si="5"/>
        <v>3</v>
      </c>
      <c r="BE5" s="22">
        <f t="shared" si="5"/>
        <v>1</v>
      </c>
      <c r="BF5" s="22">
        <f t="shared" si="5"/>
        <v>0</v>
      </c>
      <c r="BG5" s="22">
        <f t="shared" si="5"/>
        <v>0</v>
      </c>
      <c r="BH5" s="7">
        <f t="shared" si="6"/>
        <v>4</v>
      </c>
      <c r="BI5" s="7">
        <f t="shared" si="6"/>
        <v>3</v>
      </c>
      <c r="BJ5" s="7">
        <f t="shared" si="6"/>
        <v>0</v>
      </c>
      <c r="BK5" s="7">
        <f t="shared" si="6"/>
        <v>-1</v>
      </c>
      <c r="BL5" s="7">
        <f t="shared" si="6"/>
        <v>-1</v>
      </c>
      <c r="BM5" s="7"/>
      <c r="BN5" s="7">
        <f>ROUND(V5^4*$N5/4+V5^3*$O5/3+V5^2*$P5/2+V5*$Q5+$R5,2)</f>
        <v>-5.75</v>
      </c>
      <c r="BO5" s="7">
        <f>ROUND(X5^4*N5/4+X5^3*O5/3+X5^2*P5/2+X5*Q5+R5,2)</f>
        <v>1</v>
      </c>
      <c r="BP5" s="7">
        <f>IF(Z5&lt;&gt;"",ROUND(Z5^4*N5/4+Z5^3*O5/3+Z5^2*P5/2+Z5*Q5+R5,2),"")</f>
      </c>
      <c r="BQ5" s="7"/>
      <c r="BR5" s="7"/>
      <c r="BS5" s="7"/>
      <c r="BU5">
        <f>BU4+1</f>
        <v>2</v>
      </c>
      <c r="BV5">
        <v>4</v>
      </c>
      <c r="BW5">
        <v>6</v>
      </c>
      <c r="BX5">
        <v>6</v>
      </c>
      <c r="BY5">
        <v>6</v>
      </c>
      <c r="BZ5">
        <v>6</v>
      </c>
    </row>
    <row r="6" spans="2:78" ht="12.75">
      <c r="B6">
        <v>3</v>
      </c>
      <c r="C6" s="11">
        <f ca="1">_XLL.ZUFALLSBEREICH(1,5)*((-1)^_XLL.ZUFALLSBEREICH(0,1))</f>
        <v>-1</v>
      </c>
      <c r="D6" s="11">
        <f ca="1">_XLL.ZUFALLSBEREICH(0,5)*((-1)^_XLL.ZUFALLSBEREICH(0,1))</f>
        <v>-2</v>
      </c>
      <c r="E6" s="11">
        <v>0</v>
      </c>
      <c r="F6" s="19">
        <f>SMALL($C6:$E6,1)</f>
        <v>-2</v>
      </c>
      <c r="G6" s="19">
        <f>SMALL($C6:$E6,2)</f>
        <v>-1</v>
      </c>
      <c r="H6" s="19">
        <f>SMALL($C6:$E6,3)</f>
        <v>0</v>
      </c>
      <c r="I6" s="11">
        <f ca="1">(-1)^_XLL.ZUFALLSBEREICH(0,1)</f>
        <v>-1</v>
      </c>
      <c r="J6" s="11">
        <v>1</v>
      </c>
      <c r="K6" s="11">
        <f>-(C6+D6)</f>
        <v>3</v>
      </c>
      <c r="L6" s="11">
        <f>C6*D6</f>
        <v>2</v>
      </c>
      <c r="M6" s="11"/>
      <c r="N6" s="20">
        <f t="shared" si="3"/>
        <v>-1</v>
      </c>
      <c r="O6" s="20">
        <f t="shared" si="3"/>
        <v>-3</v>
      </c>
      <c r="P6" s="20">
        <f t="shared" si="3"/>
        <v>-2</v>
      </c>
      <c r="Q6" s="20">
        <f t="shared" si="3"/>
        <v>0</v>
      </c>
      <c r="R6" s="11">
        <f ca="1">_XLL.ZUFALLSBEREICH(1,5)*((-1)^_XLL.ZUFALLSBEREICH(0,1))</f>
        <v>1</v>
      </c>
      <c r="S6" s="20"/>
      <c r="T6" s="16" t="str">
        <f>IF(J6&lt;&gt;0,J6*I6&amp;J$3,"")&amp;IF(K6&lt;&gt;0,IF(K6*I6&gt;0," + "&amp;ABS(K6*I6)&amp;K$3," - "&amp;ABS(K6*I6)&amp;K$3),"")&amp;IF(L6&lt;&gt;0,IF(L6*I6&gt;0," + "&amp;ABS(L6*I6)&amp;L$3," - "&amp;ABS(L6*I6)&amp;L$3),"")</f>
        <v>-1x³ - 3x² - 2x</v>
      </c>
      <c r="U6" s="11">
        <f>F6-1</f>
        <v>-3</v>
      </c>
      <c r="V6" s="25">
        <f>F6</f>
        <v>-2</v>
      </c>
      <c r="W6" s="11">
        <f>IF(OR(ROUND(AVERAGE(V6,X6),0)=X6,ROUND(AVERAGE(V6,X6),0)=V6),AVERAGE(V6,X6),ROUND(AVERAGE(V6,X6),0))</f>
        <v>-1.5</v>
      </c>
      <c r="X6" s="25">
        <f>IF(G6=F6,H6,G6)</f>
        <v>-1</v>
      </c>
      <c r="Y6" s="11">
        <f>IF(Z6="",X6+1,IF(OR(ROUND(AVERAGE(X6,Z6),0)=Z6,ROUND(AVERAGE(Z6,X6),0)=X6),AVERAGE(Z6,X6),ROUND(AVERAGE(Z6,X6),0)))</f>
        <v>-0.5</v>
      </c>
      <c r="Z6" s="25">
        <f>IF(E6="","",IF(H6&lt;&gt;X6,H6,""))</f>
        <v>0</v>
      </c>
      <c r="AA6" s="11">
        <f>IF(Z6&lt;&gt;"",Z6+1,"")</f>
        <v>1</v>
      </c>
      <c r="AB6" s="11">
        <f>(U6^3*$J6+U6^2*$K6+U6*$L6+M6)*$I6</f>
        <v>6</v>
      </c>
      <c r="AC6" s="17">
        <f>(V6^3*$J6+V6^2*$K6+V6*$L6+M6)*$I6</f>
        <v>0</v>
      </c>
      <c r="AD6" s="11">
        <f>(W6^3*$J6+W6^2*$K6+W6*$L6+M6)*$I6</f>
        <v>-0.375</v>
      </c>
      <c r="AE6" s="17">
        <f>(X6^3*$J6+X6^2*$K6+X6*$L6+M6)*$I6</f>
        <v>0</v>
      </c>
      <c r="AF6" s="11">
        <f>(Y6^3*$J6+Y6^2*$K6+Y6*$L6+M6)*$I6</f>
        <v>0.375</v>
      </c>
      <c r="AG6" s="17">
        <f>IF(AND(E6&lt;&gt;"",Z6&lt;&gt;""),(Z6^3*$J6+Z6^2*$K6+Z6*$L6+M6)*$I6,"")</f>
        <v>0</v>
      </c>
      <c r="AH6" s="17">
        <f>IF(AND(E6&lt;&gt;"",AA6&lt;&gt;""),(AA6^3*$J6+AA6^2*$K6+AA6*$L6+M6)*$I6,"")</f>
        <v>-6</v>
      </c>
      <c r="AI6" t="str">
        <f>IF(AB6&lt;0,"fallend","steigend")</f>
        <v>steigend</v>
      </c>
      <c r="AJ6" t="str">
        <f>IF(AD6&lt;0,"fallend","steigend")</f>
        <v>fallend</v>
      </c>
      <c r="AK6" t="str">
        <f>IF(AF6&lt;0,"fallend","steigend")</f>
        <v>steigend</v>
      </c>
      <c r="AL6" t="str">
        <f>IF(AH6&lt;&gt;"",IF(AH6&lt;0,"fallend","steigend"),"")</f>
        <v>fallend</v>
      </c>
      <c r="AM6" t="str">
        <f>IF(AND(AB6&gt;0,AD6&lt;0),"VZW von + zu - ",IF(AND(AB6&lt;0,AD6&gt;0),"VZW von - nach + ","kein VZW"))</f>
        <v>VZW von + zu - </v>
      </c>
      <c r="AN6" t="str">
        <f>IF(AND(AD6&gt;0,AF6&lt;0),"VZW von + nach -",IF(AND(AD6&lt;0,AF6&gt;0),"VZW von - nach +","kein VZW"))</f>
        <v>VZW von - nach +</v>
      </c>
      <c r="AO6" t="str">
        <f>IF(AH6&lt;&gt;"",IF(AND(AF6&gt;0,AH6&lt;0),"VZW von + nach -",IF(AND(AF6&lt;0,AH6&gt;0),"VZW von - nach +","kein VZW")),"")</f>
        <v>VZW von + nach -</v>
      </c>
      <c r="AP6" t="str">
        <f t="shared" si="4"/>
        <v>HP</v>
      </c>
      <c r="AQ6" t="str">
        <f t="shared" si="7"/>
        <v>TP</v>
      </c>
      <c r="AR6" t="str">
        <f t="shared" si="8"/>
        <v>HP</v>
      </c>
      <c r="AS6" t="str">
        <f t="shared" si="9"/>
        <v>HP bei (-2|1)</v>
      </c>
      <c r="AT6" t="str">
        <f t="shared" si="10"/>
        <v>TP bei (-1|0,75)</v>
      </c>
      <c r="AU6" t="str">
        <f t="shared" si="11"/>
        <v>HP bei (0|1)</v>
      </c>
      <c r="AW6">
        <f>IF(N6&lt;&gt;0,16,0)+IF(O6&lt;&gt;0,8,0)+IF(P6&lt;&gt;0,4,0)+IF(Q6&lt;&gt;0,2,0)+IF(R6&lt;&gt;0,1,0)</f>
        <v>29</v>
      </c>
      <c r="AX6">
        <f>VLOOKUP($AW6,$BU$3:$BZ$34,2)</f>
        <v>1</v>
      </c>
      <c r="AY6">
        <f>VLOOKUP($AW6,$BU$3:$BZ$34,3)</f>
        <v>2</v>
      </c>
      <c r="AZ6">
        <f>VLOOKUP($AW6,$BU$3:$BZ$34,4)</f>
        <v>3</v>
      </c>
      <c r="BA6">
        <f>VLOOKUP($AW6,$BU$3:$BZ$34,5)</f>
        <v>5</v>
      </c>
      <c r="BB6">
        <f>VLOOKUP($AW6,$BU$3:$BZ$34,6)</f>
        <v>6</v>
      </c>
      <c r="BC6" s="22">
        <f t="shared" si="5"/>
        <v>-1</v>
      </c>
      <c r="BD6" s="22">
        <f t="shared" si="5"/>
        <v>-3</v>
      </c>
      <c r="BE6" s="22">
        <f t="shared" si="5"/>
        <v>-2</v>
      </c>
      <c r="BF6" s="22">
        <f t="shared" si="5"/>
        <v>1</v>
      </c>
      <c r="BG6" s="22">
        <f t="shared" si="5"/>
        <v>0</v>
      </c>
      <c r="BH6" s="7">
        <f t="shared" si="6"/>
        <v>4</v>
      </c>
      <c r="BI6" s="7">
        <f t="shared" si="6"/>
        <v>3</v>
      </c>
      <c r="BJ6" s="7">
        <f t="shared" si="6"/>
        <v>2</v>
      </c>
      <c r="BK6" s="7">
        <f t="shared" si="6"/>
        <v>0</v>
      </c>
      <c r="BL6" s="7">
        <f t="shared" si="6"/>
        <v>-1</v>
      </c>
      <c r="BM6" s="7"/>
      <c r="BN6" s="7">
        <f>ROUND(V6^4*$N6/4+V6^3*$O6/3+V6^2*$P6/2+V6*$Q6+$R6,2)</f>
        <v>1</v>
      </c>
      <c r="BO6" s="7">
        <f>ROUND(X6^4*N6/4+X6^3*O6/3+X6^2*P6/2+X6*Q6+R6,2)</f>
        <v>0.75</v>
      </c>
      <c r="BP6" s="7">
        <f>IF(Z6&lt;&gt;"",ROUND(Z6^4*N6/4+Z6^3*O6/3+Z6^2*P6/2+Z6*Q6+R6,2),"")</f>
        <v>1</v>
      </c>
      <c r="BQ6" s="7"/>
      <c r="BR6" s="7"/>
      <c r="BS6" s="7"/>
      <c r="BU6">
        <f aca="true" t="shared" si="12" ref="BU6:BU34">BU5+1</f>
        <v>3</v>
      </c>
      <c r="BV6">
        <v>4</v>
      </c>
      <c r="BW6">
        <v>5</v>
      </c>
      <c r="BX6">
        <v>6</v>
      </c>
      <c r="BY6">
        <v>6</v>
      </c>
      <c r="BZ6">
        <v>6</v>
      </c>
    </row>
    <row r="7" spans="2:78" ht="12.75">
      <c r="B7">
        <v>4</v>
      </c>
      <c r="C7" s="11">
        <f ca="1">_XLL.ZUFALLSBEREICH(1,5)*((-1)^_XLL.ZUFALLSBEREICH(0,1))</f>
        <v>-3</v>
      </c>
      <c r="D7" s="11">
        <f ca="1">_XLL.ZUFALLSBEREICH(0,5)*((-1)^_XLL.ZUFALLSBEREICH(0,1))</f>
        <v>5</v>
      </c>
      <c r="E7" s="12"/>
      <c r="F7" s="19">
        <f>MIN(C7:E7)</f>
        <v>-3</v>
      </c>
      <c r="G7" s="19">
        <f>MAX(C7:E7)</f>
        <v>5</v>
      </c>
      <c r="I7" s="11">
        <f ca="1">(-1)^_XLL.ZUFALLSBEREICH(0,1)</f>
        <v>1</v>
      </c>
      <c r="J7" s="11">
        <v>0</v>
      </c>
      <c r="K7" s="11">
        <v>1</v>
      </c>
      <c r="L7" s="11">
        <f>-(C7+D7)</f>
        <v>-2</v>
      </c>
      <c r="M7" s="11">
        <f>C7*D7</f>
        <v>-15</v>
      </c>
      <c r="N7" s="21">
        <f>J7</f>
        <v>0</v>
      </c>
      <c r="O7" s="21">
        <f>K7</f>
        <v>1</v>
      </c>
      <c r="P7" s="21">
        <f>L7</f>
        <v>-2</v>
      </c>
      <c r="Q7" s="21">
        <f>M7</f>
        <v>-15</v>
      </c>
      <c r="R7" s="21">
        <f ca="1">_XLL.ZUFALLSBEREICH(1,5)*((-1)^_XLL.ZUFALLSBEREICH(0,1))</f>
        <v>-5</v>
      </c>
      <c r="S7" s="21"/>
      <c r="T7" s="16" t="str">
        <f>IF(J7&lt;&gt;0,J7*I7&amp;J$3,"")&amp;IF(K7&lt;&gt;0,IF(K7*I7&gt;0,IF(J7=0,""," + ")&amp;ABS(K7*I7)&amp;K$3," - "&amp;ABS(K7*I7)&amp;K$3),"")&amp;IF(L7&lt;&gt;0,IF(L7*I7&gt;0," + "&amp;ABS(L7*I7)&amp;L$3," - "&amp;ABS(L7*I7)&amp;L$3),"")&amp;IF(M7&lt;&gt;0,IF(M7*I7&gt;0," + "&amp;ABS(M7*I7)&amp;M$3," - "&amp;ABS(M7*I7)&amp;M$3),"")</f>
        <v>1x² - 2x - 15</v>
      </c>
      <c r="U7" s="11">
        <f>F7-1</f>
        <v>-4</v>
      </c>
      <c r="V7" s="25">
        <f>F7</f>
        <v>-3</v>
      </c>
      <c r="W7" s="11">
        <f>IF(OR(ROUND(AVERAGE(V7,X7),0)=X7,ROUND(AVERAGE(V7,X7),0)=V7),AVERAGE(V7,X7),ROUND(AVERAGE(V7,X7),0))</f>
        <v>1</v>
      </c>
      <c r="X7" s="25">
        <f>IF(G7=F7,H7,G7)</f>
        <v>5</v>
      </c>
      <c r="Y7" s="11">
        <f>IF(Z7="",X7+1,IF(OR(ROUND(AVERAGE(X7,Z7),0)=Z7,ROUND(AVERAGE(Z7,X7),0)=X7),AVERAGE(Z7,X7),ROUND(AVERAGE(Z7,X7),0)))</f>
        <v>6</v>
      </c>
      <c r="Z7" s="25">
        <f>IF(E7="","",IF(H7&lt;&gt;X7,H7,""))</f>
      </c>
      <c r="AA7" s="11">
        <f>IF(Z7&lt;&gt;"",Z7+1,"")</f>
      </c>
      <c r="AB7" s="11">
        <f>(U7^3*$J7+U7^2*$K7+U7*$L7+M7)*$I7</f>
        <v>9</v>
      </c>
      <c r="AC7" s="17">
        <f>(V7^3*$J7+V7^2*$K7+V7*$L7+M7)*$I7</f>
        <v>0</v>
      </c>
      <c r="AD7" s="11">
        <f>(W7^3*$J7+W7^2*$K7+W7*$L7+M7)*$I7</f>
        <v>-16</v>
      </c>
      <c r="AE7" s="17">
        <f>(X7^3*$J7+X7^2*$K7+X7*$L7+M7)*$I7</f>
        <v>0</v>
      </c>
      <c r="AF7" s="11">
        <f>(Y7^3*$J7+Y7^2*$K7+Y7*$L7+M7)*$I7</f>
        <v>9</v>
      </c>
      <c r="AG7" s="17">
        <f>IF(AND(E7&lt;&gt;"",Z7&lt;&gt;""),(Z7^3*$J7+Z7^2*$K7+Z7*$L7+M7)*$I7,"")</f>
      </c>
      <c r="AH7" s="17">
        <f>IF(AND(E7&lt;&gt;"",AA7&lt;&gt;""),(AA7^3*$J7+AA7^2*$K7+AA7*$L7+M7)*$I7,"")</f>
      </c>
      <c r="AI7" t="str">
        <f>IF(AB7&lt;0,"fallend","steigend")</f>
        <v>steigend</v>
      </c>
      <c r="AJ7" t="str">
        <f>IF(AD7&lt;0,"fallend","steigend")</f>
        <v>fallend</v>
      </c>
      <c r="AK7" t="str">
        <f>IF(AF7&lt;0,"fallend","steigend")</f>
        <v>steigend</v>
      </c>
      <c r="AL7">
        <f>IF(AH7&lt;&gt;"",IF(AH7&lt;0,"fallend","steigend"),"")</f>
      </c>
      <c r="AM7" t="str">
        <f>IF(AND(AB7&gt;0,AD7&lt;0),"VZW von + zu - ",IF(AND(AB7&lt;0,AD7&gt;0),"VZW von - nach + ","kein VZW"))</f>
        <v>VZW von + zu - </v>
      </c>
      <c r="AN7" t="str">
        <f>IF(AND(AD7&gt;0,AF7&lt;0),"VZW von + nach -",IF(AND(AD7&lt;0,AF7&gt;0),"VZW von - nach +","kein VZW"))</f>
        <v>VZW von - nach +</v>
      </c>
      <c r="AO7">
        <f>IF(AH7&lt;&gt;"",IF(AND(AF7&gt;0,AH7&lt;0),"VZW von + nach -",IF(AND(AF7&lt;0,AH7&gt;0),"VZW von - nach +","kein VZW")),"")</f>
      </c>
      <c r="AP7" t="str">
        <f t="shared" si="4"/>
        <v>HP</v>
      </c>
      <c r="AQ7" t="str">
        <f t="shared" si="7"/>
        <v>TP</v>
      </c>
      <c r="AR7">
        <f t="shared" si="8"/>
      </c>
      <c r="AS7" t="str">
        <f t="shared" si="9"/>
        <v>HP bei (-3|22)</v>
      </c>
      <c r="AT7" t="str">
        <f t="shared" si="10"/>
        <v>TP bei (5|-63,33)</v>
      </c>
      <c r="AU7">
        <f t="shared" si="11"/>
      </c>
      <c r="AW7">
        <f>IF(N7&lt;&gt;0,16,0)+IF(O7&lt;&gt;0,8,0)+IF(P7&lt;&gt;0,4,0)+IF(Q7&lt;&gt;0,2,0)+IF(R7&lt;&gt;0,1,0)</f>
        <v>15</v>
      </c>
      <c r="AX7">
        <f>VLOOKUP($AW7,$BU$3:$BZ$34,2)</f>
        <v>2</v>
      </c>
      <c r="AY7">
        <f>VLOOKUP($AW7,$BU$3:$BZ$34,3)</f>
        <v>3</v>
      </c>
      <c r="AZ7">
        <f>VLOOKUP($AW7,$BU$3:$BZ$34,4)</f>
        <v>4</v>
      </c>
      <c r="BA7">
        <f>VLOOKUP($AW7,$BU$3:$BZ$34,5)</f>
        <v>5</v>
      </c>
      <c r="BB7">
        <f>VLOOKUP($AW7,$BU$3:$BZ$34,6)</f>
        <v>6</v>
      </c>
      <c r="BC7" s="22">
        <f t="shared" si="5"/>
        <v>1</v>
      </c>
      <c r="BD7" s="22">
        <f t="shared" si="5"/>
        <v>-2</v>
      </c>
      <c r="BE7" s="22">
        <f t="shared" si="5"/>
        <v>-15</v>
      </c>
      <c r="BF7" s="22">
        <f t="shared" si="5"/>
        <v>-5</v>
      </c>
      <c r="BG7" s="22">
        <f t="shared" si="5"/>
        <v>0</v>
      </c>
      <c r="BH7" s="7">
        <f t="shared" si="6"/>
        <v>3</v>
      </c>
      <c r="BI7" s="7">
        <f t="shared" si="6"/>
        <v>2</v>
      </c>
      <c r="BJ7" s="7">
        <f t="shared" si="6"/>
        <v>1</v>
      </c>
      <c r="BK7" s="7">
        <f t="shared" si="6"/>
        <v>0</v>
      </c>
      <c r="BL7" s="7">
        <f t="shared" si="6"/>
        <v>-1</v>
      </c>
      <c r="BM7" s="7"/>
      <c r="BN7" s="7">
        <f>ROUND(V7^4*$N7/4+V7^3*$O7/3+V7^2*$P7/2+V7*$Q7+$R7,2)</f>
        <v>22</v>
      </c>
      <c r="BO7" s="7">
        <f>ROUND(X7^4*N7/4+X7^3*O7/3+X7^2*P7/2+X7*Q7+R7,2)</f>
        <v>-63.33</v>
      </c>
      <c r="BP7" s="7">
        <f>IF(Z7&lt;&gt;"",ROUND(Z7^4*N7/4+Z7^3*O7/3+Z7^2*P7/2+Z7*Q7+R7,2),"")</f>
      </c>
      <c r="BQ7" s="7"/>
      <c r="BR7" s="7"/>
      <c r="BS7" s="7"/>
      <c r="BU7">
        <f t="shared" si="12"/>
        <v>4</v>
      </c>
      <c r="BV7">
        <v>3</v>
      </c>
      <c r="BW7">
        <v>6</v>
      </c>
      <c r="BX7">
        <v>6</v>
      </c>
      <c r="BY7">
        <v>6</v>
      </c>
      <c r="BZ7">
        <v>6</v>
      </c>
    </row>
    <row r="8" spans="3:78" ht="12.7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BU8">
        <f t="shared" si="12"/>
        <v>5</v>
      </c>
      <c r="BV8">
        <v>3</v>
      </c>
      <c r="BW8">
        <v>5</v>
      </c>
      <c r="BX8">
        <v>6</v>
      </c>
      <c r="BY8">
        <v>6</v>
      </c>
      <c r="BZ8">
        <v>6</v>
      </c>
    </row>
    <row r="9" spans="3:78" ht="12.75">
      <c r="C9" s="11">
        <f ca="1">_XLL.ZUFALLSBEREICH(1,5)*((-1)^_XLL.ZUFALLSBEREICH(0,1))</f>
        <v>-3</v>
      </c>
      <c r="D9" s="11">
        <f ca="1">_XLL.ZUFALLSBEREICH(0,5)*((-1)^_XLL.ZUFALLSBEREICH(0,1))</f>
        <v>-3</v>
      </c>
      <c r="E9" s="12"/>
      <c r="F9" s="19">
        <f>MIN(C9:E9)</f>
        <v>-3</v>
      </c>
      <c r="G9" s="19">
        <f>MAX(C9:E9)</f>
        <v>-3</v>
      </c>
      <c r="I9" s="11">
        <f ca="1">(-1)^_XLL.ZUFALLSBEREICH(0,1)</f>
        <v>-1</v>
      </c>
      <c r="J9" s="11">
        <v>0</v>
      </c>
      <c r="K9" s="11">
        <v>1</v>
      </c>
      <c r="L9" s="11">
        <f>-(C9+D9)</f>
        <v>6</v>
      </c>
      <c r="M9" s="11">
        <f>C9*D9</f>
        <v>9</v>
      </c>
      <c r="N9" s="21">
        <f aca="true" t="shared" si="13" ref="N9:Q13">J9</f>
        <v>0</v>
      </c>
      <c r="O9" s="21">
        <f t="shared" si="13"/>
        <v>1</v>
      </c>
      <c r="P9" s="21">
        <f t="shared" si="13"/>
        <v>6</v>
      </c>
      <c r="Q9" s="21">
        <f t="shared" si="13"/>
        <v>9</v>
      </c>
      <c r="R9" s="21">
        <f ca="1">_XLL.ZUFALLSBEREICH(1,5)*((-1)^_XLL.ZUFALLSBEREICH(0,1))</f>
        <v>-5</v>
      </c>
      <c r="S9" s="21"/>
      <c r="T9" s="16" t="str">
        <f>IF(J9&lt;&gt;0,J9*I9&amp;J$3,"")&amp;IF(K9&lt;&gt;0,IF(K9*I9&gt;0,ABS(K9*I9)&amp;K$3," -"&amp;ABS(K9*I9)&amp;K$3),"")&amp;IF(L9&lt;&gt;0,IF(L9*I9&gt;0," + "&amp;ABS(L9*I9)&amp;L$3," - "&amp;ABS(L9*I9)&amp;L$3),"")</f>
        <v> -1x² - 6x</v>
      </c>
      <c r="U9" s="11">
        <f>F9-1</f>
        <v>-4</v>
      </c>
      <c r="V9" s="11">
        <f>F9</f>
        <v>-3</v>
      </c>
      <c r="W9" s="11">
        <f>IF(OR(ROUND(AVERAGE(V9,X9),0)=X9,ROUND(AVERAGE(V9,X9),0)=V9),AVERAGE(V9,X9),ROUND(AVERAGE(V9,X9),0))</f>
        <v>-2</v>
      </c>
      <c r="X9" s="11">
        <f>IF(G9=F9,H9,G9)</f>
        <v>0</v>
      </c>
      <c r="Y9" s="11">
        <f>IF(Z9="",X9+1,IF(OR(ROUND(AVERAGE(X9,Z9),0)=Z9,ROUND(AVERAGE(Z9,X9),0)=X9),AVERAGE(Z9,X9),ROUND(AVERAGE(Z9,X9),0)))</f>
        <v>1</v>
      </c>
      <c r="Z9" s="11">
        <f>IF(H9&lt;&gt;X9,H9,"")</f>
      </c>
      <c r="AA9" s="11">
        <f>IF(Z9&lt;&gt;"",Z9+1,"")</f>
      </c>
      <c r="AB9" s="11">
        <f aca="true" t="shared" si="14" ref="AB9:AF13">(U9^3*$J9+U9^2*$K9+U9*$L9)*$I9</f>
        <v>8</v>
      </c>
      <c r="AC9" s="17">
        <f t="shared" si="14"/>
        <v>9</v>
      </c>
      <c r="AD9" s="11">
        <f t="shared" si="14"/>
        <v>8</v>
      </c>
      <c r="AE9" s="17">
        <f t="shared" si="14"/>
        <v>0</v>
      </c>
      <c r="AF9" s="11">
        <f t="shared" si="14"/>
        <v>-7</v>
      </c>
      <c r="AG9" s="17">
        <f aca="true" t="shared" si="15" ref="AG9:AH13">IF(Z9&lt;&gt;"",(Z9^3*$J9+Z9^2*$K9+Z9*$L9)*$I9,"")</f>
      </c>
      <c r="AH9" s="17">
        <f t="shared" si="15"/>
      </c>
      <c r="AI9" t="str">
        <f>IF(AB9&lt;0,"fallend","steigend")</f>
        <v>steigend</v>
      </c>
      <c r="AJ9" t="str">
        <f>IF(AD9&lt;0,"fallend","steigend")</f>
        <v>steigend</v>
      </c>
      <c r="AK9" t="str">
        <f>IF(AF9&lt;0,"fallend","steigend")</f>
        <v>fallend</v>
      </c>
      <c r="AL9">
        <f>IF(AH9&lt;&gt;"",IF(AH9&lt;0,"fallend","steigend"),"")</f>
      </c>
      <c r="AM9" t="str">
        <f>IF(AND(AB9&gt;0,AD9&lt;0),"VZW: + → -",IF(AND(AB9&lt;0,AD9&gt;0),"VZW: - → +","kein VZW"))</f>
        <v>kein VZW</v>
      </c>
      <c r="AN9" t="str">
        <f>IF(AND(AD9&gt;0,AF9&lt;0),"VZW: + → -",IF(AND(AD9&lt;0,AF9&gt;0),"VZW: - → +","kein VZW"))</f>
        <v>VZW: + → -</v>
      </c>
      <c r="AO9" t="str">
        <f>IF(AND(AF9&gt;0,AH9&lt;0),"VZW: + → -",IF(AND(AF9&lt;0,AH9&gt;0),"VZW: - → +","kein VZW"))</f>
        <v>VZW: - → +</v>
      </c>
      <c r="AP9">
        <f aca="true" t="shared" si="16" ref="AP9:AQ13">IF(AND(AI9="fallend",AJ9="steigend"),"TP",IF(AND(AI9="steigend",AJ9="fallend"),"HP",""))</f>
      </c>
      <c r="AQ9" t="str">
        <f t="shared" si="7"/>
        <v>HP</v>
      </c>
      <c r="AR9">
        <f t="shared" si="8"/>
      </c>
      <c r="AS9">
        <f t="shared" si="9"/>
      </c>
      <c r="AT9" t="str">
        <f t="shared" si="10"/>
        <v>HP bei (-3|-5)</v>
      </c>
      <c r="AU9">
        <f t="shared" si="11"/>
      </c>
      <c r="AW9">
        <f>IF(N9&lt;&gt;0,16,0)+IF(O9&lt;&gt;0,8,0)+IF(P9&lt;&gt;0,4,0)+IF(Q9&lt;&gt;0,2,0)+IF(R9&lt;&gt;0,1,0)</f>
        <v>15</v>
      </c>
      <c r="AX9">
        <f>VLOOKUP($AW9,$BU$3:$BZ$34,2)</f>
        <v>2</v>
      </c>
      <c r="AY9">
        <f>VLOOKUP($AW9,$BU$3:$BZ$34,3)</f>
        <v>3</v>
      </c>
      <c r="AZ9">
        <f>VLOOKUP($AW9,$BU$3:$BZ$34,4)</f>
        <v>4</v>
      </c>
      <c r="BA9">
        <f>VLOOKUP($AW9,$BU$3:$BZ$34,5)</f>
        <v>5</v>
      </c>
      <c r="BB9">
        <f>VLOOKUP($AW9,$BU$3:$BZ$34,6)</f>
        <v>6</v>
      </c>
      <c r="BC9" s="22">
        <f aca="true" t="shared" si="17" ref="BC9:BG13">INDEX($N$4:$S$4,AX9)</f>
        <v>-1</v>
      </c>
      <c r="BD9" s="22">
        <f t="shared" si="17"/>
        <v>-6</v>
      </c>
      <c r="BE9" s="22">
        <f t="shared" si="17"/>
        <v>-8</v>
      </c>
      <c r="BF9" s="22">
        <f t="shared" si="17"/>
        <v>-2</v>
      </c>
      <c r="BG9" s="22">
        <f t="shared" si="17"/>
        <v>0</v>
      </c>
      <c r="BH9" s="7">
        <f aca="true" t="shared" si="18" ref="BH9:BL13">INDEX($N$3:$S$3,AX9)</f>
        <v>3</v>
      </c>
      <c r="BI9" s="7">
        <f t="shared" si="18"/>
        <v>2</v>
      </c>
      <c r="BJ9" s="7">
        <f t="shared" si="18"/>
        <v>1</v>
      </c>
      <c r="BK9" s="7">
        <f t="shared" si="18"/>
        <v>0</v>
      </c>
      <c r="BL9" s="7">
        <f t="shared" si="18"/>
        <v>-1</v>
      </c>
      <c r="BN9" s="7">
        <f>ROUND(V9^4*$N9/4+V9^3*$O9/3+V9^2*$P9/2+V9*$Q9+$R9,2)</f>
        <v>-14</v>
      </c>
      <c r="BO9" s="7">
        <f>ROUND(X9^4*N9/4+X9^3*O9/3+X9^2*P9/2+X9*Q9+R9,2)</f>
        <v>-5</v>
      </c>
      <c r="BP9" s="7">
        <f>IF(Z9&lt;&gt;"",ROUND(Z9^4*N9/4+Z9^3*O9/3+Z9^2*P9/2+Z9*Q9+R9,2),"")</f>
      </c>
      <c r="BU9">
        <f t="shared" si="12"/>
        <v>6</v>
      </c>
      <c r="BV9">
        <v>3</v>
      </c>
      <c r="BW9">
        <v>4</v>
      </c>
      <c r="BX9">
        <v>6</v>
      </c>
      <c r="BY9">
        <v>6</v>
      </c>
      <c r="BZ9">
        <v>6</v>
      </c>
    </row>
    <row r="10" spans="3:78" ht="12.75">
      <c r="C10" s="11">
        <f ca="1">_XLL.ZUFALLSBEREICH(1,5)*((-1)^_XLL.ZUFALLSBEREICH(0,1))</f>
        <v>5</v>
      </c>
      <c r="D10" s="11">
        <f ca="1">_XLL.ZUFALLSBEREICH(0,5)*((-1)^_XLL.ZUFALLSBEREICH(0,1))</f>
        <v>1</v>
      </c>
      <c r="E10" s="12"/>
      <c r="F10" s="19">
        <f>MIN(C10:E10)</f>
        <v>1</v>
      </c>
      <c r="G10" s="19">
        <f>MAX(C10:E10)</f>
        <v>5</v>
      </c>
      <c r="I10" s="11">
        <f ca="1">(-1)^_XLL.ZUFALLSBEREICH(0,1)</f>
        <v>1</v>
      </c>
      <c r="J10" s="11">
        <v>0</v>
      </c>
      <c r="K10" s="11">
        <v>1</v>
      </c>
      <c r="L10" s="11">
        <f>-(C10+D10)</f>
        <v>-6</v>
      </c>
      <c r="M10" s="11">
        <f>C10*D10</f>
        <v>5</v>
      </c>
      <c r="N10" s="11">
        <f t="shared" si="13"/>
        <v>0</v>
      </c>
      <c r="O10" s="11">
        <f t="shared" si="13"/>
        <v>1</v>
      </c>
      <c r="P10" s="11">
        <f t="shared" si="13"/>
        <v>-6</v>
      </c>
      <c r="Q10" s="11">
        <f t="shared" si="13"/>
        <v>5</v>
      </c>
      <c r="R10" s="11">
        <f ca="1">_XLL.ZUFALLSBEREICH(1,5)*((-1)^_XLL.ZUFALLSBEREICH(0,1))</f>
        <v>-2</v>
      </c>
      <c r="S10" s="11"/>
      <c r="T10" s="16" t="str">
        <f>IF(J10&lt;&gt;0,J10*I10&amp;J$3,"")&amp;IF(K10&lt;&gt;0,IF(K10*I10&gt;0,ABS(K10*I10)&amp;K$3," -"&amp;ABS(K10*I10)&amp;K$3),"")&amp;IF(L10&lt;&gt;0,IF(L10*I10&gt;0," + "&amp;ABS(L10*I10)&amp;L$3," - "&amp;ABS(L10*I10)&amp;L$3),"")</f>
        <v>1x² - 6x</v>
      </c>
      <c r="U10" s="11">
        <f>F10-1</f>
        <v>0</v>
      </c>
      <c r="V10" s="11">
        <f>F10</f>
        <v>1</v>
      </c>
      <c r="W10" s="11">
        <f>IF(OR(ROUND(AVERAGE(V10,X10),0)=X10,ROUND(AVERAGE(V10,X10),0)=V10),AVERAGE(V10,X10),ROUND(AVERAGE(V10,X10),0))</f>
        <v>3</v>
      </c>
      <c r="X10" s="11">
        <f>IF(G10=F10,H10,G10)</f>
        <v>5</v>
      </c>
      <c r="Y10" s="11">
        <f>IF(Z10="",X10+1,IF(OR(ROUND(AVERAGE(X10,Z10),0)=Z10,ROUND(AVERAGE(Z10,X10),0)=X10),AVERAGE(Z10,X10),ROUND(AVERAGE(Z10,X10),0)))</f>
        <v>3</v>
      </c>
      <c r="Z10" s="11">
        <f>IF(H10&lt;&gt;X10,H10,"")</f>
        <v>0</v>
      </c>
      <c r="AA10" s="11">
        <f>IF(Z10&lt;&gt;"",Z10+1,"")</f>
        <v>1</v>
      </c>
      <c r="AB10" s="11">
        <f t="shared" si="14"/>
        <v>0</v>
      </c>
      <c r="AC10" s="17">
        <f t="shared" si="14"/>
        <v>-5</v>
      </c>
      <c r="AD10" s="11">
        <f t="shared" si="14"/>
        <v>-9</v>
      </c>
      <c r="AE10" s="17">
        <f t="shared" si="14"/>
        <v>-5</v>
      </c>
      <c r="AF10" s="11">
        <f t="shared" si="14"/>
        <v>-9</v>
      </c>
      <c r="AG10" s="17">
        <f t="shared" si="15"/>
        <v>0</v>
      </c>
      <c r="AH10" s="17">
        <f t="shared" si="15"/>
        <v>-5</v>
      </c>
      <c r="AI10" t="str">
        <f>IF(AB10&lt;0,"fallend","steigend")</f>
        <v>steigend</v>
      </c>
      <c r="AJ10" t="str">
        <f>IF(AD10&lt;0,"fallend","steigend")</f>
        <v>fallend</v>
      </c>
      <c r="AK10" t="str">
        <f>IF(AF10&lt;0,"fallend","steigend")</f>
        <v>fallend</v>
      </c>
      <c r="AL10" t="str">
        <f>IF(AH10&lt;&gt;"",IF(AH10&lt;0,"fallend","steigend"),"")</f>
        <v>fallend</v>
      </c>
      <c r="AM10" t="str">
        <f>IF(AND(AB10&gt;0,AD10&lt;0),"VZW: + → -",IF(AND(AB10&lt;0,AD10&gt;0),"VZW: - → +","kein VZW"))</f>
        <v>kein VZW</v>
      </c>
      <c r="AN10" t="str">
        <f>IF(AND(AD10&gt;0,AF10&lt;0),"VZW: + → -",IF(AND(AD10&lt;0,AF10&gt;0),"VZW: - → +","kein VZW"))</f>
        <v>kein VZW</v>
      </c>
      <c r="AO10" t="str">
        <f>IF(AND(AF10&gt;0,AH10&lt;0),"VZW: + → -",IF(AND(AF10&lt;0,AH10&gt;0),"VZW: - → +","kein VZW"))</f>
        <v>kein VZW</v>
      </c>
      <c r="AP10" t="str">
        <f t="shared" si="16"/>
        <v>HP</v>
      </c>
      <c r="AQ10" t="str">
        <f t="shared" si="7"/>
        <v>SP</v>
      </c>
      <c r="AR10" t="str">
        <f t="shared" si="8"/>
        <v>SP</v>
      </c>
      <c r="AS10" t="str">
        <f t="shared" si="9"/>
        <v>HP bei (1|0,33)</v>
      </c>
      <c r="AT10" t="str">
        <f t="shared" si="10"/>
        <v>SP bei (5|-10,33)</v>
      </c>
      <c r="AU10" t="str">
        <f t="shared" si="11"/>
        <v>SP bei (|-2)</v>
      </c>
      <c r="AW10">
        <f>IF(N10&lt;&gt;0,16,0)+IF(O10&lt;&gt;0,8,0)+IF(P10&lt;&gt;0,4,0)+IF(Q10&lt;&gt;0,2,0)+IF(R10&lt;&gt;0,1,0)</f>
        <v>15</v>
      </c>
      <c r="AX10">
        <f>VLOOKUP($AW10,$BU$3:$BZ$34,2)</f>
        <v>2</v>
      </c>
      <c r="AY10">
        <f>VLOOKUP($AW10,$BU$3:$BZ$34,3)</f>
        <v>3</v>
      </c>
      <c r="AZ10">
        <f>VLOOKUP($AW10,$BU$3:$BZ$34,4)</f>
        <v>4</v>
      </c>
      <c r="BA10">
        <f>VLOOKUP($AW10,$BU$3:$BZ$34,5)</f>
        <v>5</v>
      </c>
      <c r="BB10">
        <f>VLOOKUP($AW10,$BU$3:$BZ$34,6)</f>
        <v>6</v>
      </c>
      <c r="BC10" s="22">
        <f t="shared" si="17"/>
        <v>-1</v>
      </c>
      <c r="BD10" s="22">
        <f t="shared" si="17"/>
        <v>-6</v>
      </c>
      <c r="BE10" s="22">
        <f t="shared" si="17"/>
        <v>-8</v>
      </c>
      <c r="BF10" s="22">
        <f t="shared" si="17"/>
        <v>-2</v>
      </c>
      <c r="BG10" s="22">
        <f t="shared" si="17"/>
        <v>0</v>
      </c>
      <c r="BH10" s="7">
        <f t="shared" si="18"/>
        <v>3</v>
      </c>
      <c r="BI10" s="7">
        <f t="shared" si="18"/>
        <v>2</v>
      </c>
      <c r="BJ10" s="7">
        <f t="shared" si="18"/>
        <v>1</v>
      </c>
      <c r="BK10" s="7">
        <f t="shared" si="18"/>
        <v>0</v>
      </c>
      <c r="BL10" s="7">
        <f t="shared" si="18"/>
        <v>-1</v>
      </c>
      <c r="BN10" s="7">
        <f>ROUND(V10^4*$N10/4+V10^3*$O10/3+V10^2*$P10/2+V10*$Q10+$R10,2)</f>
        <v>0.33</v>
      </c>
      <c r="BO10" s="7">
        <f>ROUND(X10^4*N10/4+X10^3*O10/3+X10^2*P10/2+X10*Q10+R10,2)</f>
        <v>-10.33</v>
      </c>
      <c r="BP10" s="7">
        <f>IF(Z10&lt;&gt;"",ROUND(Z10^4*N10/4+Z10^3*O10/3+Z10^2*P10/2+Z10*Q10+R10,2),"")</f>
        <v>-2</v>
      </c>
      <c r="BU10">
        <f t="shared" si="12"/>
        <v>7</v>
      </c>
      <c r="BV10">
        <v>3</v>
      </c>
      <c r="BW10">
        <v>4</v>
      </c>
      <c r="BX10">
        <v>5</v>
      </c>
      <c r="BY10">
        <v>6</v>
      </c>
      <c r="BZ10">
        <v>6</v>
      </c>
    </row>
    <row r="11" spans="3:78" ht="12.75">
      <c r="C11" s="11">
        <f ca="1">_XLL.ZUFALLSBEREICH(1,5)*((-1)^_XLL.ZUFALLSBEREICH(0,1))</f>
        <v>1</v>
      </c>
      <c r="D11" s="11">
        <f ca="1">_XLL.ZUFALLSBEREICH(0,5)*((-1)^_XLL.ZUFALLSBEREICH(0,1))</f>
        <v>2</v>
      </c>
      <c r="E11" s="12"/>
      <c r="F11" s="19">
        <f>MIN(C11:E11)</f>
        <v>1</v>
      </c>
      <c r="G11" s="19">
        <f>MAX(C11:E11)</f>
        <v>2</v>
      </c>
      <c r="I11" s="11">
        <f ca="1">(-1)^_XLL.ZUFALLSBEREICH(0,1)</f>
        <v>-1</v>
      </c>
      <c r="J11" s="11">
        <v>0</v>
      </c>
      <c r="K11" s="11">
        <v>1</v>
      </c>
      <c r="L11" s="11">
        <f>-(C11+D11)</f>
        <v>-3</v>
      </c>
      <c r="M11" s="11">
        <f>C11*D11</f>
        <v>2</v>
      </c>
      <c r="N11" s="11">
        <f t="shared" si="13"/>
        <v>0</v>
      </c>
      <c r="O11" s="11">
        <f t="shared" si="13"/>
        <v>1</v>
      </c>
      <c r="P11" s="11">
        <f t="shared" si="13"/>
        <v>-3</v>
      </c>
      <c r="Q11" s="11">
        <f t="shared" si="13"/>
        <v>2</v>
      </c>
      <c r="R11" s="11">
        <f ca="1">_XLL.ZUFALLSBEREICH(1,5)*((-1)^_XLL.ZUFALLSBEREICH(0,1))</f>
        <v>2</v>
      </c>
      <c r="S11" s="11"/>
      <c r="T11" s="16" t="str">
        <f>IF(J11&lt;&gt;0,J11*I11&amp;J$3,"")&amp;IF(K11&lt;&gt;0,IF(K11*I11&gt;0,ABS(K11*I11)&amp;K$3," -"&amp;ABS(K11*I11)&amp;K$3),"")&amp;IF(L11&lt;&gt;0,IF(L11*I11&gt;0," + "&amp;ABS(L11*I11)&amp;L$3," - "&amp;ABS(L11*I11)&amp;L$3),"")</f>
        <v> -1x² + 3x</v>
      </c>
      <c r="U11" s="11">
        <f>F11-1</f>
        <v>0</v>
      </c>
      <c r="V11" s="11">
        <f>F11</f>
        <v>1</v>
      </c>
      <c r="W11" s="11">
        <f>IF(OR(ROUND(AVERAGE(V11,X11),0)=X11,ROUND(AVERAGE(V11,X11),0)=V11),AVERAGE(V11,X11),ROUND(AVERAGE(V11,X11),0))</f>
        <v>1.5</v>
      </c>
      <c r="X11" s="11">
        <f>IF(G11=F11,H11,G11)</f>
        <v>2</v>
      </c>
      <c r="Y11" s="11">
        <f>IF(Z11="",X11+1,IF(OR(ROUND(AVERAGE(X11,Z11),0)=Z11,ROUND(AVERAGE(Z11,X11),0)=X11),AVERAGE(Z11,X11),ROUND(AVERAGE(Z11,X11),0)))</f>
        <v>1</v>
      </c>
      <c r="Z11" s="11">
        <f>IF(H11&lt;&gt;X11,H11,"")</f>
        <v>0</v>
      </c>
      <c r="AA11" s="11">
        <f>IF(Z11&lt;&gt;"",Z11+1,"")</f>
        <v>1</v>
      </c>
      <c r="AB11" s="11">
        <f t="shared" si="14"/>
        <v>0</v>
      </c>
      <c r="AC11" s="17">
        <f t="shared" si="14"/>
        <v>2</v>
      </c>
      <c r="AD11" s="11">
        <f t="shared" si="14"/>
        <v>2.25</v>
      </c>
      <c r="AE11" s="17">
        <f t="shared" si="14"/>
        <v>2</v>
      </c>
      <c r="AF11" s="11">
        <f t="shared" si="14"/>
        <v>2</v>
      </c>
      <c r="AG11" s="17">
        <f t="shared" si="15"/>
        <v>0</v>
      </c>
      <c r="AH11" s="17">
        <f t="shared" si="15"/>
        <v>2</v>
      </c>
      <c r="AI11" t="str">
        <f>IF(AB11&lt;0,"fallend","steigend")</f>
        <v>steigend</v>
      </c>
      <c r="AJ11" t="str">
        <f>IF(AD11&lt;0,"fallend","steigend")</f>
        <v>steigend</v>
      </c>
      <c r="AK11" t="str">
        <f>IF(AF11&lt;0,"fallend","steigend")</f>
        <v>steigend</v>
      </c>
      <c r="AL11" t="str">
        <f>IF(AH11&lt;&gt;"",IF(AH11&lt;0,"fallend","steigend"),"")</f>
        <v>steigend</v>
      </c>
      <c r="AM11" t="str">
        <f>IF(AND(AB11&gt;0,AD11&lt;0),"VZW: + → -",IF(AND(AB11&lt;0,AD11&gt;0),"VZW: - → +","kein VZW"))</f>
        <v>kein VZW</v>
      </c>
      <c r="AN11" t="str">
        <f>IF(AND(AD11&gt;0,AF11&lt;0),"VZW: + → -",IF(AND(AD11&lt;0,AF11&gt;0),"VZW: - → +","kein VZW"))</f>
        <v>kein VZW</v>
      </c>
      <c r="AO11" t="str">
        <f>IF(AND(AF11&gt;0,AH11&lt;0),"VZW: + → -",IF(AND(AF11&lt;0,AH11&gt;0),"VZW: - → +","kein VZW"))</f>
        <v>kein VZW</v>
      </c>
      <c r="AP11">
        <f t="shared" si="16"/>
      </c>
      <c r="AQ11" t="str">
        <f t="shared" si="7"/>
        <v>SP</v>
      </c>
      <c r="AR11" t="str">
        <f t="shared" si="8"/>
        <v>SP</v>
      </c>
      <c r="AS11">
        <f t="shared" si="9"/>
      </c>
      <c r="AT11" t="str">
        <f t="shared" si="10"/>
        <v>SP bei (2|2,67)</v>
      </c>
      <c r="AU11" t="str">
        <f t="shared" si="11"/>
        <v>SP bei (|2)</v>
      </c>
      <c r="AW11">
        <f>IF(N11&lt;&gt;0,16,0)+IF(O11&lt;&gt;0,8,0)+IF(P11&lt;&gt;0,4,0)+IF(Q11&lt;&gt;0,2,0)+IF(R11&lt;&gt;0,1,0)</f>
        <v>15</v>
      </c>
      <c r="AX11">
        <f>VLOOKUP($AW11,$BU$3:$BZ$34,2)</f>
        <v>2</v>
      </c>
      <c r="AY11">
        <f>VLOOKUP($AW11,$BU$3:$BZ$34,3)</f>
        <v>3</v>
      </c>
      <c r="AZ11">
        <f>VLOOKUP($AW11,$BU$3:$BZ$34,4)</f>
        <v>4</v>
      </c>
      <c r="BA11">
        <f>VLOOKUP($AW11,$BU$3:$BZ$34,5)</f>
        <v>5</v>
      </c>
      <c r="BB11">
        <f>VLOOKUP($AW11,$BU$3:$BZ$34,6)</f>
        <v>6</v>
      </c>
      <c r="BC11" s="22">
        <f t="shared" si="17"/>
        <v>-1</v>
      </c>
      <c r="BD11" s="22">
        <f t="shared" si="17"/>
        <v>-6</v>
      </c>
      <c r="BE11" s="22">
        <f t="shared" si="17"/>
        <v>-8</v>
      </c>
      <c r="BF11" s="22">
        <f t="shared" si="17"/>
        <v>-2</v>
      </c>
      <c r="BG11" s="22">
        <f t="shared" si="17"/>
        <v>0</v>
      </c>
      <c r="BH11" s="7">
        <f t="shared" si="18"/>
        <v>3</v>
      </c>
      <c r="BI11" s="7">
        <f t="shared" si="18"/>
        <v>2</v>
      </c>
      <c r="BJ11" s="7">
        <f t="shared" si="18"/>
        <v>1</v>
      </c>
      <c r="BK11" s="7">
        <f t="shared" si="18"/>
        <v>0</v>
      </c>
      <c r="BL11" s="7">
        <f t="shared" si="18"/>
        <v>-1</v>
      </c>
      <c r="BN11" s="7">
        <f>ROUND(V11^4*$N11/4+V11^3*$O11/3+V11^2*$P11/2+V11*$Q11+$R11,2)</f>
        <v>2.83</v>
      </c>
      <c r="BO11" s="7">
        <f>ROUND(X11^4*N11/4+X11^3*O11/3+X11^2*P11/2+X11*Q11+R11,2)</f>
        <v>2.67</v>
      </c>
      <c r="BP11" s="7">
        <f>IF(Z11&lt;&gt;"",ROUND(Z11^4*N11/4+Z11^3*O11/3+Z11^2*P11/2+Z11*Q11+R11,2),"")</f>
        <v>2</v>
      </c>
      <c r="BU11">
        <f t="shared" si="12"/>
        <v>8</v>
      </c>
      <c r="BV11">
        <v>2</v>
      </c>
      <c r="BW11">
        <v>6</v>
      </c>
      <c r="BX11">
        <v>6</v>
      </c>
      <c r="BY11">
        <v>6</v>
      </c>
      <c r="BZ11">
        <v>6</v>
      </c>
    </row>
    <row r="12" spans="3:78" ht="12.75">
      <c r="C12" s="11">
        <f ca="1">_XLL.ZUFALLSBEREICH(1,5)*((-1)^_XLL.ZUFALLSBEREICH(0,1))</f>
        <v>3</v>
      </c>
      <c r="D12" s="11">
        <f ca="1">_XLL.ZUFALLSBEREICH(0,5)*((-1)^_XLL.ZUFALLSBEREICH(0,1))</f>
        <v>2</v>
      </c>
      <c r="E12" s="12"/>
      <c r="F12" s="19">
        <f>MIN(C12:E12)</f>
        <v>2</v>
      </c>
      <c r="G12" s="19">
        <f>MAX(C12:E12)</f>
        <v>3</v>
      </c>
      <c r="I12" s="11">
        <f ca="1">(-1)^_XLL.ZUFALLSBEREICH(0,1)</f>
        <v>1</v>
      </c>
      <c r="J12" s="11">
        <v>0</v>
      </c>
      <c r="K12" s="11">
        <v>1</v>
      </c>
      <c r="L12" s="11">
        <f>-(C12+D12)</f>
        <v>-5</v>
      </c>
      <c r="M12" s="11">
        <f>C12*D12</f>
        <v>6</v>
      </c>
      <c r="N12" s="11">
        <f t="shared" si="13"/>
        <v>0</v>
      </c>
      <c r="O12" s="11">
        <f t="shared" si="13"/>
        <v>1</v>
      </c>
      <c r="P12" s="11">
        <f t="shared" si="13"/>
        <v>-5</v>
      </c>
      <c r="Q12" s="11">
        <f t="shared" si="13"/>
        <v>6</v>
      </c>
      <c r="R12" s="11">
        <f ca="1">_XLL.ZUFALLSBEREICH(1,5)*((-1)^_XLL.ZUFALLSBEREICH(0,1))</f>
        <v>-2</v>
      </c>
      <c r="S12" s="11"/>
      <c r="T12" s="16" t="str">
        <f>IF(J12&lt;&gt;0,J12*I12&amp;J$3,"")&amp;IF(K12&lt;&gt;0,IF(K12*I12&gt;0,ABS(K12*I12)&amp;K$3," -"&amp;ABS(K12*I12)&amp;K$3),"")&amp;IF(L12&lt;&gt;0,IF(L12*I12&gt;0," + "&amp;ABS(L12*I12)&amp;L$3," - "&amp;ABS(L12*I12)&amp;L$3),"")</f>
        <v>1x² - 5x</v>
      </c>
      <c r="U12" s="11">
        <f>F12-1</f>
        <v>1</v>
      </c>
      <c r="V12" s="11">
        <f>F12</f>
        <v>2</v>
      </c>
      <c r="W12" s="11">
        <f>IF(OR(ROUND(AVERAGE(V12,X12),0)=X12,ROUND(AVERAGE(V12,X12),0)=V12),AVERAGE(V12,X12),ROUND(AVERAGE(V12,X12),0))</f>
        <v>2.5</v>
      </c>
      <c r="X12" s="11">
        <f>IF(G12=F12,H12,G12)</f>
        <v>3</v>
      </c>
      <c r="Y12" s="11">
        <f>IF(Z12="",X12+1,IF(OR(ROUND(AVERAGE(X12,Z12),0)=Z12,ROUND(AVERAGE(Z12,X12),0)=X12),AVERAGE(Z12,X12),ROUND(AVERAGE(Z12,X12),0)))</f>
        <v>2</v>
      </c>
      <c r="Z12" s="11">
        <f>IF(H12&lt;&gt;X12,H12,"")</f>
        <v>0</v>
      </c>
      <c r="AA12" s="11">
        <f>IF(Z12&lt;&gt;"",Z12+1,"")</f>
        <v>1</v>
      </c>
      <c r="AB12" s="11">
        <f t="shared" si="14"/>
        <v>-4</v>
      </c>
      <c r="AC12" s="17">
        <f t="shared" si="14"/>
        <v>-6</v>
      </c>
      <c r="AD12" s="11">
        <f t="shared" si="14"/>
        <v>-6.25</v>
      </c>
      <c r="AE12" s="17">
        <f t="shared" si="14"/>
        <v>-6</v>
      </c>
      <c r="AF12" s="11">
        <f t="shared" si="14"/>
        <v>-6</v>
      </c>
      <c r="AG12" s="17">
        <f t="shared" si="15"/>
        <v>0</v>
      </c>
      <c r="AH12" s="17">
        <f t="shared" si="15"/>
        <v>-4</v>
      </c>
      <c r="AI12" t="str">
        <f>IF(AB12&lt;0,"fallend","steigend")</f>
        <v>fallend</v>
      </c>
      <c r="AJ12" t="str">
        <f>IF(AD12&lt;0,"fallend","steigend")</f>
        <v>fallend</v>
      </c>
      <c r="AK12" t="str">
        <f>IF(AF12&lt;0,"fallend","steigend")</f>
        <v>fallend</v>
      </c>
      <c r="AL12" t="str">
        <f>IF(AH12&lt;&gt;"",IF(AH12&lt;0,"fallend","steigend"),"")</f>
        <v>fallend</v>
      </c>
      <c r="AM12" t="str">
        <f>IF(AND(AB12&gt;0,AD12&lt;0),"VZW: + → -",IF(AND(AB12&lt;0,AD12&gt;0),"VZW: - → +","kein VZW"))</f>
        <v>kein VZW</v>
      </c>
      <c r="AN12" t="str">
        <f>IF(AND(AD12&gt;0,AF12&lt;0),"VZW: + → -",IF(AND(AD12&lt;0,AF12&gt;0),"VZW: - → +","kein VZW"))</f>
        <v>kein VZW</v>
      </c>
      <c r="AO12" t="str">
        <f>IF(AND(AF12&gt;0,AH12&lt;0),"VZW: + → -",IF(AND(AF12&lt;0,AH12&gt;0),"VZW: - → +","kein VZW"))</f>
        <v>kein VZW</v>
      </c>
      <c r="AP12">
        <f t="shared" si="16"/>
      </c>
      <c r="AQ12" t="str">
        <f t="shared" si="7"/>
        <v>SP</v>
      </c>
      <c r="AR12" t="str">
        <f t="shared" si="8"/>
        <v>SP</v>
      </c>
      <c r="AS12">
        <f t="shared" si="9"/>
      </c>
      <c r="AT12" t="str">
        <f t="shared" si="10"/>
        <v>SP bei (3|2,5)</v>
      </c>
      <c r="AU12" t="str">
        <f t="shared" si="11"/>
        <v>SP bei (|-2)</v>
      </c>
      <c r="AW12">
        <f>IF(N12&lt;&gt;0,16,0)+IF(O12&lt;&gt;0,8,0)+IF(P12&lt;&gt;0,4,0)+IF(Q12&lt;&gt;0,2,0)+IF(R12&lt;&gt;0,1,0)</f>
        <v>15</v>
      </c>
      <c r="AX12">
        <f>VLOOKUP($AW12,$BU$3:$BZ$34,2)</f>
        <v>2</v>
      </c>
      <c r="AY12">
        <f>VLOOKUP($AW12,$BU$3:$BZ$34,3)</f>
        <v>3</v>
      </c>
      <c r="AZ12">
        <f>VLOOKUP($AW12,$BU$3:$BZ$34,4)</f>
        <v>4</v>
      </c>
      <c r="BA12">
        <f>VLOOKUP($AW12,$BU$3:$BZ$34,5)</f>
        <v>5</v>
      </c>
      <c r="BB12">
        <f>VLOOKUP($AW12,$BU$3:$BZ$34,6)</f>
        <v>6</v>
      </c>
      <c r="BC12" s="22">
        <f t="shared" si="17"/>
        <v>-1</v>
      </c>
      <c r="BD12" s="22">
        <f t="shared" si="17"/>
        <v>-6</v>
      </c>
      <c r="BE12" s="22">
        <f t="shared" si="17"/>
        <v>-8</v>
      </c>
      <c r="BF12" s="22">
        <f t="shared" si="17"/>
        <v>-2</v>
      </c>
      <c r="BG12" s="22">
        <f t="shared" si="17"/>
        <v>0</v>
      </c>
      <c r="BH12" s="7">
        <f t="shared" si="18"/>
        <v>3</v>
      </c>
      <c r="BI12" s="7">
        <f t="shared" si="18"/>
        <v>2</v>
      </c>
      <c r="BJ12" s="7">
        <f t="shared" si="18"/>
        <v>1</v>
      </c>
      <c r="BK12" s="7">
        <f t="shared" si="18"/>
        <v>0</v>
      </c>
      <c r="BL12" s="7">
        <f t="shared" si="18"/>
        <v>-1</v>
      </c>
      <c r="BN12" s="7">
        <f>ROUND(V12^4*$N12/4+V12^3*$O12/3+V12^2*$P12/2+V12*$Q12+$R12,2)</f>
        <v>2.67</v>
      </c>
      <c r="BO12" s="7">
        <f>ROUND(X12^4*N12/4+X12^3*O12/3+X12^2*P12/2+X12*Q12+R12,2)</f>
        <v>2.5</v>
      </c>
      <c r="BP12" s="7">
        <f>IF(Z12&lt;&gt;"",ROUND(Z12^4*N12/4+Z12^3*O12/3+Z12^2*P12/2+Z12*Q12+R12,2),"")</f>
        <v>-2</v>
      </c>
      <c r="BU12">
        <f t="shared" si="12"/>
        <v>9</v>
      </c>
      <c r="BV12">
        <v>2</v>
      </c>
      <c r="BW12">
        <v>5</v>
      </c>
      <c r="BX12">
        <v>6</v>
      </c>
      <c r="BY12">
        <v>6</v>
      </c>
      <c r="BZ12">
        <v>6</v>
      </c>
    </row>
    <row r="13" spans="3:78" ht="12.75">
      <c r="C13" s="11">
        <f ca="1">_XLL.ZUFALLSBEREICH(1,5)*((-1)^_XLL.ZUFALLSBEREICH(0,1))</f>
        <v>3</v>
      </c>
      <c r="D13" s="11">
        <f ca="1">_XLL.ZUFALLSBEREICH(0,5)*((-1)^_XLL.ZUFALLSBEREICH(0,1))</f>
        <v>-4</v>
      </c>
      <c r="E13" s="12"/>
      <c r="F13" s="19">
        <f>MIN(C13:E13)</f>
        <v>-4</v>
      </c>
      <c r="G13" s="19">
        <f>MAX(C13:E13)</f>
        <v>3</v>
      </c>
      <c r="I13" s="11">
        <f ca="1">(-1)^_XLL.ZUFALLSBEREICH(0,1)</f>
        <v>-1</v>
      </c>
      <c r="J13" s="11">
        <v>0</v>
      </c>
      <c r="K13" s="11">
        <v>1</v>
      </c>
      <c r="L13" s="11">
        <f>-(C13+D13)</f>
        <v>1</v>
      </c>
      <c r="M13" s="11">
        <f>C13*D13</f>
        <v>-12</v>
      </c>
      <c r="N13" s="11">
        <f t="shared" si="13"/>
        <v>0</v>
      </c>
      <c r="O13" s="11">
        <f t="shared" si="13"/>
        <v>1</v>
      </c>
      <c r="P13" s="11">
        <f t="shared" si="13"/>
        <v>1</v>
      </c>
      <c r="Q13" s="11">
        <f t="shared" si="13"/>
        <v>-12</v>
      </c>
      <c r="R13" s="11">
        <f ca="1">_XLL.ZUFALLSBEREICH(1,5)*((-1)^_XLL.ZUFALLSBEREICH(0,1))</f>
        <v>2</v>
      </c>
      <c r="S13" s="11"/>
      <c r="T13" s="16" t="str">
        <f>IF(J13&lt;&gt;0,J13*I13&amp;J$3,"")&amp;IF(K13&lt;&gt;0,IF(K13*I13&gt;0,ABS(K13*I13)&amp;K$3," -"&amp;ABS(K13*I13)&amp;K$3),"")&amp;IF(L13&lt;&gt;0,IF(L13*I13&gt;0," + "&amp;ABS(L13*I13)&amp;L$3," - "&amp;ABS(L13*I13)&amp;L$3),"")</f>
        <v> -1x² - 1x</v>
      </c>
      <c r="U13" s="11">
        <f>F13-1</f>
        <v>-5</v>
      </c>
      <c r="V13" s="11">
        <f>F13</f>
        <v>-4</v>
      </c>
      <c r="W13" s="11">
        <f>IF(OR(ROUND(AVERAGE(V13,X13),0)=X13,ROUND(AVERAGE(V13,X13),0)=V13),AVERAGE(V13,X13),ROUND(AVERAGE(V13,X13),0))</f>
        <v>-1</v>
      </c>
      <c r="X13" s="11">
        <f>IF(G13=F13,H13,G13)</f>
        <v>3</v>
      </c>
      <c r="Y13" s="11">
        <f>IF(Z13="",X13+1,IF(OR(ROUND(AVERAGE(X13,Z13),0)=Z13,ROUND(AVERAGE(Z13,X13),0)=X13),AVERAGE(Z13,X13),ROUND(AVERAGE(Z13,X13),0)))</f>
        <v>2</v>
      </c>
      <c r="Z13" s="11">
        <f>IF(H13&lt;&gt;X13,H13,"")</f>
        <v>0</v>
      </c>
      <c r="AA13" s="11">
        <f>IF(Z13&lt;&gt;"",Z13+1,"")</f>
        <v>1</v>
      </c>
      <c r="AB13" s="11">
        <f t="shared" si="14"/>
        <v>-20</v>
      </c>
      <c r="AC13" s="17">
        <f t="shared" si="14"/>
        <v>-12</v>
      </c>
      <c r="AD13" s="11">
        <f t="shared" si="14"/>
        <v>0</v>
      </c>
      <c r="AE13" s="17">
        <f t="shared" si="14"/>
        <v>-12</v>
      </c>
      <c r="AF13" s="11">
        <f t="shared" si="14"/>
        <v>-6</v>
      </c>
      <c r="AG13" s="17">
        <f t="shared" si="15"/>
        <v>0</v>
      </c>
      <c r="AH13" s="17">
        <f t="shared" si="15"/>
        <v>-2</v>
      </c>
      <c r="AI13" t="str">
        <f>IF(AB13&lt;0,"fallend","steigend")</f>
        <v>fallend</v>
      </c>
      <c r="AJ13" t="str">
        <f>IF(AD13&lt;0,"fallend","steigend")</f>
        <v>steigend</v>
      </c>
      <c r="AK13" t="str">
        <f>IF(AF13&lt;0,"fallend","steigend")</f>
        <v>fallend</v>
      </c>
      <c r="AL13" t="str">
        <f>IF(AH13&lt;&gt;"",IF(AH13&lt;0,"fallend","steigend"),"")</f>
        <v>fallend</v>
      </c>
      <c r="AM13" t="str">
        <f>IF(AND(AB13&gt;0,AD13&lt;0),"VZW: + → -",IF(AND(AB13&lt;0,AD13&gt;0),"VZW: - → +","kein VZW"))</f>
        <v>kein VZW</v>
      </c>
      <c r="AN13" t="str">
        <f>IF(AND(AD13&gt;0,AF13&lt;0),"VZW: + → -",IF(AND(AD13&lt;0,AF13&gt;0),"VZW: - → +","kein VZW"))</f>
        <v>kein VZW</v>
      </c>
      <c r="AO13" t="str">
        <f>IF(AND(AF13&gt;0,AH13&lt;0),"VZW: + → -",IF(AND(AF13&lt;0,AH13&gt;0),"VZW: - → +","kein VZW"))</f>
        <v>kein VZW</v>
      </c>
      <c r="AP13" t="str">
        <f t="shared" si="16"/>
        <v>TP</v>
      </c>
      <c r="AQ13" t="str">
        <f t="shared" si="7"/>
        <v>HP</v>
      </c>
      <c r="AR13" t="str">
        <f t="shared" si="8"/>
        <v>SP</v>
      </c>
      <c r="AS13" t="str">
        <f t="shared" si="9"/>
        <v>TP bei (-4|36,67)</v>
      </c>
      <c r="AT13" t="str">
        <f t="shared" si="10"/>
        <v>HP bei (3|-20,5)</v>
      </c>
      <c r="AU13" t="str">
        <f t="shared" si="11"/>
        <v>SP bei (|2)</v>
      </c>
      <c r="AW13">
        <f>IF(N13&lt;&gt;0,16,0)+IF(O13&lt;&gt;0,8,0)+IF(P13&lt;&gt;0,4,0)+IF(Q13&lt;&gt;0,2,0)+IF(R13&lt;&gt;0,1,0)</f>
        <v>15</v>
      </c>
      <c r="AX13">
        <f>VLOOKUP($AW13,$BU$3:$BZ$34,2)</f>
        <v>2</v>
      </c>
      <c r="AY13">
        <f>VLOOKUP($AW13,$BU$3:$BZ$34,3)</f>
        <v>3</v>
      </c>
      <c r="AZ13">
        <f>VLOOKUP($AW13,$BU$3:$BZ$34,4)</f>
        <v>4</v>
      </c>
      <c r="BA13">
        <f>VLOOKUP($AW13,$BU$3:$BZ$34,5)</f>
        <v>5</v>
      </c>
      <c r="BB13">
        <f>VLOOKUP($AW13,$BU$3:$BZ$34,6)</f>
        <v>6</v>
      </c>
      <c r="BC13" s="22">
        <f t="shared" si="17"/>
        <v>-1</v>
      </c>
      <c r="BD13" s="22">
        <f t="shared" si="17"/>
        <v>-6</v>
      </c>
      <c r="BE13" s="22">
        <f t="shared" si="17"/>
        <v>-8</v>
      </c>
      <c r="BF13" s="22">
        <f t="shared" si="17"/>
        <v>-2</v>
      </c>
      <c r="BG13" s="22">
        <f t="shared" si="17"/>
        <v>0</v>
      </c>
      <c r="BH13" s="7">
        <f t="shared" si="18"/>
        <v>3</v>
      </c>
      <c r="BI13" s="7">
        <f t="shared" si="18"/>
        <v>2</v>
      </c>
      <c r="BJ13" s="7">
        <f t="shared" si="18"/>
        <v>1</v>
      </c>
      <c r="BK13" s="7">
        <f t="shared" si="18"/>
        <v>0</v>
      </c>
      <c r="BL13" s="7">
        <f t="shared" si="18"/>
        <v>-1</v>
      </c>
      <c r="BN13" s="7">
        <f>ROUND(V13^4*$N13/4+V13^3*$O13/3+V13^2*$P13/2+V13*$Q13+$R13,2)</f>
        <v>36.67</v>
      </c>
      <c r="BO13" s="7">
        <f>ROUND(X13^4*N13/4+X13^3*O13/3+X13^2*P13/2+X13*Q13+R13,2)</f>
        <v>-20.5</v>
      </c>
      <c r="BP13" s="7">
        <f>IF(Z13&lt;&gt;"",ROUND(Z13^4*N13/4+Z13^3*O13/3+Z13^2*P13/2+Z13*Q13+R13,2),"")</f>
        <v>2</v>
      </c>
      <c r="BU13">
        <f t="shared" si="12"/>
        <v>10</v>
      </c>
      <c r="BV13">
        <v>2</v>
      </c>
      <c r="BW13">
        <v>4</v>
      </c>
      <c r="BX13">
        <v>6</v>
      </c>
      <c r="BY13">
        <v>6</v>
      </c>
      <c r="BZ13">
        <v>6</v>
      </c>
    </row>
    <row r="14" spans="73:78" ht="12.75">
      <c r="BU14">
        <f t="shared" si="12"/>
        <v>11</v>
      </c>
      <c r="BV14">
        <v>2</v>
      </c>
      <c r="BW14">
        <v>4</v>
      </c>
      <c r="BX14">
        <v>5</v>
      </c>
      <c r="BY14">
        <v>6</v>
      </c>
      <c r="BZ14">
        <v>6</v>
      </c>
    </row>
    <row r="15" spans="73:78" ht="12.75">
      <c r="BU15">
        <f t="shared" si="12"/>
        <v>12</v>
      </c>
      <c r="BV15">
        <v>2</v>
      </c>
      <c r="BW15">
        <v>3</v>
      </c>
      <c r="BX15">
        <v>6</v>
      </c>
      <c r="BY15">
        <v>6</v>
      </c>
      <c r="BZ15">
        <v>6</v>
      </c>
    </row>
    <row r="16" spans="38:78" ht="13.5">
      <c r="AL16" s="26" t="s">
        <v>44</v>
      </c>
      <c r="AO16" s="24" t="s">
        <v>39</v>
      </c>
      <c r="BU16">
        <f t="shared" si="12"/>
        <v>13</v>
      </c>
      <c r="BV16">
        <v>2</v>
      </c>
      <c r="BW16">
        <v>3</v>
      </c>
      <c r="BX16">
        <v>5</v>
      </c>
      <c r="BY16">
        <v>6</v>
      </c>
      <c r="BZ16">
        <v>6</v>
      </c>
    </row>
    <row r="17" spans="73:78" ht="12.75">
      <c r="BU17">
        <f t="shared" si="12"/>
        <v>14</v>
      </c>
      <c r="BV17">
        <v>2</v>
      </c>
      <c r="BW17">
        <v>3</v>
      </c>
      <c r="BX17">
        <v>4</v>
      </c>
      <c r="BY17">
        <v>6</v>
      </c>
      <c r="BZ17">
        <v>6</v>
      </c>
    </row>
    <row r="18" spans="73:78" ht="12.75">
      <c r="BU18">
        <f t="shared" si="12"/>
        <v>15</v>
      </c>
      <c r="BV18">
        <v>2</v>
      </c>
      <c r="BW18">
        <v>3</v>
      </c>
      <c r="BX18">
        <v>4</v>
      </c>
      <c r="BY18">
        <v>5</v>
      </c>
      <c r="BZ18">
        <v>6</v>
      </c>
    </row>
    <row r="19" spans="73:78" ht="12.75">
      <c r="BU19">
        <f t="shared" si="12"/>
        <v>16</v>
      </c>
      <c r="BV19">
        <v>1</v>
      </c>
      <c r="BW19">
        <v>6</v>
      </c>
      <c r="BX19">
        <v>6</v>
      </c>
      <c r="BY19">
        <v>6</v>
      </c>
      <c r="BZ19">
        <v>6</v>
      </c>
    </row>
    <row r="20" spans="73:78" ht="12.75">
      <c r="BU20">
        <f t="shared" si="12"/>
        <v>17</v>
      </c>
      <c r="BV20">
        <v>1</v>
      </c>
      <c r="BW20">
        <v>5</v>
      </c>
      <c r="BX20">
        <v>6</v>
      </c>
      <c r="BY20">
        <v>6</v>
      </c>
      <c r="BZ20">
        <v>6</v>
      </c>
    </row>
    <row r="21" spans="73:78" ht="12.75">
      <c r="BU21">
        <f t="shared" si="12"/>
        <v>18</v>
      </c>
      <c r="BV21">
        <v>1</v>
      </c>
      <c r="BW21">
        <v>4</v>
      </c>
      <c r="BX21">
        <v>6</v>
      </c>
      <c r="BY21">
        <v>6</v>
      </c>
      <c r="BZ21">
        <v>6</v>
      </c>
    </row>
    <row r="22" spans="73:78" ht="12.75">
      <c r="BU22">
        <f t="shared" si="12"/>
        <v>19</v>
      </c>
      <c r="BV22">
        <v>1</v>
      </c>
      <c r="BW22">
        <v>4</v>
      </c>
      <c r="BX22">
        <v>5</v>
      </c>
      <c r="BY22">
        <v>6</v>
      </c>
      <c r="BZ22">
        <v>6</v>
      </c>
    </row>
    <row r="23" spans="73:78" ht="12.75">
      <c r="BU23">
        <f t="shared" si="12"/>
        <v>20</v>
      </c>
      <c r="BV23">
        <v>1</v>
      </c>
      <c r="BW23">
        <v>3</v>
      </c>
      <c r="BX23">
        <v>6</v>
      </c>
      <c r="BY23">
        <v>6</v>
      </c>
      <c r="BZ23">
        <v>6</v>
      </c>
    </row>
    <row r="24" spans="73:78" ht="12.75">
      <c r="BU24">
        <f t="shared" si="12"/>
        <v>21</v>
      </c>
      <c r="BV24">
        <v>1</v>
      </c>
      <c r="BW24">
        <v>3</v>
      </c>
      <c r="BX24">
        <v>5</v>
      </c>
      <c r="BY24">
        <v>6</v>
      </c>
      <c r="BZ24">
        <v>6</v>
      </c>
    </row>
    <row r="25" spans="73:78" ht="12.75">
      <c r="BU25">
        <f t="shared" si="12"/>
        <v>22</v>
      </c>
      <c r="BV25">
        <v>1</v>
      </c>
      <c r="BW25">
        <v>3</v>
      </c>
      <c r="BX25">
        <v>4</v>
      </c>
      <c r="BY25">
        <v>6</v>
      </c>
      <c r="BZ25">
        <v>6</v>
      </c>
    </row>
    <row r="26" spans="73:78" ht="12.75">
      <c r="BU26">
        <f t="shared" si="12"/>
        <v>23</v>
      </c>
      <c r="BV26">
        <v>1</v>
      </c>
      <c r="BW26">
        <v>3</v>
      </c>
      <c r="BX26">
        <v>4</v>
      </c>
      <c r="BY26">
        <v>5</v>
      </c>
      <c r="BZ26">
        <v>6</v>
      </c>
    </row>
    <row r="27" spans="73:78" ht="12.75">
      <c r="BU27">
        <f>BU26+1</f>
        <v>24</v>
      </c>
      <c r="BV27">
        <v>1</v>
      </c>
      <c r="BW27">
        <v>2</v>
      </c>
      <c r="BX27">
        <v>6</v>
      </c>
      <c r="BY27">
        <v>6</v>
      </c>
      <c r="BZ27">
        <v>6</v>
      </c>
    </row>
    <row r="28" spans="73:78" ht="12.75">
      <c r="BU28">
        <f t="shared" si="12"/>
        <v>25</v>
      </c>
      <c r="BV28">
        <v>1</v>
      </c>
      <c r="BW28">
        <v>2</v>
      </c>
      <c r="BX28">
        <v>5</v>
      </c>
      <c r="BY28">
        <v>6</v>
      </c>
      <c r="BZ28">
        <v>6</v>
      </c>
    </row>
    <row r="29" spans="73:78" ht="12.75">
      <c r="BU29">
        <f t="shared" si="12"/>
        <v>26</v>
      </c>
      <c r="BV29">
        <v>1</v>
      </c>
      <c r="BW29">
        <v>2</v>
      </c>
      <c r="BX29">
        <v>4</v>
      </c>
      <c r="BY29">
        <v>6</v>
      </c>
      <c r="BZ29">
        <v>6</v>
      </c>
    </row>
    <row r="30" spans="73:78" ht="12.75">
      <c r="BU30">
        <f t="shared" si="12"/>
        <v>27</v>
      </c>
      <c r="BV30">
        <v>1</v>
      </c>
      <c r="BW30">
        <v>2</v>
      </c>
      <c r="BX30">
        <v>4</v>
      </c>
      <c r="BY30">
        <v>5</v>
      </c>
      <c r="BZ30">
        <v>6</v>
      </c>
    </row>
    <row r="31" spans="73:78" ht="12.75">
      <c r="BU31">
        <f t="shared" si="12"/>
        <v>28</v>
      </c>
      <c r="BV31">
        <v>1</v>
      </c>
      <c r="BW31">
        <v>2</v>
      </c>
      <c r="BX31">
        <v>3</v>
      </c>
      <c r="BY31">
        <v>6</v>
      </c>
      <c r="BZ31">
        <v>6</v>
      </c>
    </row>
    <row r="32" spans="73:78" ht="12.75">
      <c r="BU32">
        <f t="shared" si="12"/>
        <v>29</v>
      </c>
      <c r="BV32">
        <v>1</v>
      </c>
      <c r="BW32">
        <v>2</v>
      </c>
      <c r="BX32">
        <v>3</v>
      </c>
      <c r="BY32">
        <v>5</v>
      </c>
      <c r="BZ32">
        <v>6</v>
      </c>
    </row>
    <row r="33" spans="73:78" ht="12.75">
      <c r="BU33">
        <f>BU32+1</f>
        <v>30</v>
      </c>
      <c r="BV33">
        <v>1</v>
      </c>
      <c r="BW33">
        <v>2</v>
      </c>
      <c r="BX33">
        <v>3</v>
      </c>
      <c r="BY33">
        <v>4</v>
      </c>
      <c r="BZ33">
        <v>6</v>
      </c>
    </row>
    <row r="34" spans="73:78" ht="12.75">
      <c r="BU34">
        <f t="shared" si="12"/>
        <v>31</v>
      </c>
      <c r="BV34">
        <v>1</v>
      </c>
      <c r="BW34">
        <v>2</v>
      </c>
      <c r="BX34">
        <v>3</v>
      </c>
      <c r="BY34">
        <v>4</v>
      </c>
      <c r="BZ34">
        <v>5</v>
      </c>
    </row>
  </sheetData>
  <sheetProtection/>
  <mergeCells count="4">
    <mergeCell ref="C2:E2"/>
    <mergeCell ref="F2:H2"/>
    <mergeCell ref="N2:R2"/>
    <mergeCell ref="I2:M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2020-01-10T17:48:16Z</cp:lastPrinted>
  <dcterms:created xsi:type="dcterms:W3CDTF">2009-10-08T17:52:09Z</dcterms:created>
  <dcterms:modified xsi:type="dcterms:W3CDTF">2020-01-12T11:31:10Z</dcterms:modified>
  <cp:category/>
  <cp:version/>
  <cp:contentType/>
  <cp:contentStatus/>
</cp:coreProperties>
</file>