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webseiten\SIW\"/>
    </mc:Choice>
  </mc:AlternateContent>
  <xr:revisionPtr revIDLastSave="0" documentId="13_ncr:1_{3C7DF262-5D2B-45DC-BE23-4B35549BD3DB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Tabelle1" sheetId="1" r:id="rId1"/>
  </sheets>
  <definedNames>
    <definedName name="_xlnm.Print_Area" localSheetId="0">Tabelle1!$A$2:$AU$53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A13" i="1" l="1"/>
  <c r="BE13" i="1" s="1"/>
  <c r="BZ13" i="1"/>
  <c r="BD13" i="1" s="1"/>
  <c r="CA12" i="1"/>
  <c r="BE12" i="1" s="1"/>
  <c r="BZ12" i="1"/>
  <c r="BD12" i="1" s="1"/>
  <c r="CA11" i="1"/>
  <c r="BE11" i="1" s="1"/>
  <c r="BZ11" i="1"/>
  <c r="BD11" i="1" s="1"/>
  <c r="CA10" i="1"/>
  <c r="BE10" i="1" s="1"/>
  <c r="BZ10" i="1"/>
  <c r="BD10" i="1" s="1"/>
  <c r="CA9" i="1"/>
  <c r="BE9" i="1" s="1"/>
  <c r="BZ9" i="1"/>
  <c r="BD9" i="1" s="1"/>
  <c r="CA8" i="1"/>
  <c r="BE8" i="1" s="1"/>
  <c r="BZ8" i="1"/>
  <c r="BD8" i="1" s="1"/>
  <c r="CA7" i="1"/>
  <c r="BE7" i="1" s="1"/>
  <c r="BZ7" i="1"/>
  <c r="BD7" i="1" s="1"/>
  <c r="BP13" i="1"/>
  <c r="BO13" i="1"/>
  <c r="BN13" i="1"/>
  <c r="BP12" i="1"/>
  <c r="BO12" i="1"/>
  <c r="BN12" i="1"/>
  <c r="BP11" i="1"/>
  <c r="BO11" i="1"/>
  <c r="BN11" i="1"/>
  <c r="BP10" i="1"/>
  <c r="BO10" i="1"/>
  <c r="BN10" i="1"/>
  <c r="BP9" i="1"/>
  <c r="BO9" i="1"/>
  <c r="BN9" i="1"/>
  <c r="BP8" i="1"/>
  <c r="BO8" i="1"/>
  <c r="BN8" i="1"/>
  <c r="BH8" i="1"/>
  <c r="BH9" i="1"/>
  <c r="BH10" i="1"/>
  <c r="BH11" i="1"/>
  <c r="BH12" i="1"/>
  <c r="BH13" i="1"/>
  <c r="BH7" i="1"/>
  <c r="BK10" i="1"/>
  <c r="BJ10" i="1"/>
  <c r="BI10" i="1"/>
  <c r="BU13" i="1"/>
  <c r="BU12" i="1"/>
  <c r="BU11" i="1"/>
  <c r="BU10" i="1"/>
  <c r="BU9" i="1"/>
  <c r="BU8" i="1"/>
  <c r="BK13" i="1"/>
  <c r="BJ13" i="1"/>
  <c r="BI13" i="1"/>
  <c r="BK12" i="1"/>
  <c r="BJ12" i="1"/>
  <c r="BI12" i="1"/>
  <c r="BK11" i="1"/>
  <c r="BJ11" i="1"/>
  <c r="BI11" i="1"/>
  <c r="BK9" i="1"/>
  <c r="BJ9" i="1"/>
  <c r="BI9" i="1"/>
  <c r="BK8" i="1"/>
  <c r="BJ8" i="1"/>
  <c r="BI8" i="1"/>
  <c r="BK7" i="1"/>
  <c r="BJ7" i="1"/>
  <c r="BI7" i="1"/>
  <c r="BU7" i="1"/>
  <c r="Z42" i="1"/>
  <c r="Z43" i="1" s="1"/>
  <c r="A31" i="1"/>
  <c r="Y42" i="1"/>
  <c r="A23" i="1"/>
  <c r="Y25" i="1"/>
  <c r="Z24" i="1"/>
  <c r="Z25" i="1" s="1"/>
  <c r="Z26" i="1" s="1"/>
  <c r="A14" i="1"/>
  <c r="A15" i="1" s="1"/>
  <c r="Z7" i="1"/>
  <c r="Z8" i="1" s="1"/>
  <c r="Z9" i="1" s="1"/>
  <c r="Z10" i="1" s="1"/>
  <c r="Z11" i="1" s="1"/>
  <c r="Z12" i="1" s="1"/>
  <c r="Z13" i="1" s="1"/>
  <c r="Z14" i="1" s="1"/>
  <c r="Z15" i="1" s="1"/>
  <c r="BC4" i="1"/>
  <c r="BD4" i="1" s="1"/>
  <c r="BE4" i="1" s="1"/>
  <c r="BF4" i="1" s="1"/>
  <c r="BG4" i="1" s="1"/>
  <c r="BH4" i="1" s="1"/>
  <c r="BI4" i="1" s="1"/>
  <c r="BJ4" i="1" s="1"/>
  <c r="BK4" i="1" s="1"/>
  <c r="BL4" i="1" s="1"/>
  <c r="BM4" i="1" s="1"/>
  <c r="BN4" i="1" s="1"/>
  <c r="BO4" i="1" s="1"/>
  <c r="BP4" i="1" s="1"/>
  <c r="BQ4" i="1" s="1"/>
  <c r="BR4" i="1" s="1"/>
  <c r="BS4" i="1" s="1"/>
  <c r="BT4" i="1" s="1"/>
  <c r="BU4" i="1" s="1"/>
  <c r="BV4" i="1" s="1"/>
  <c r="BW4" i="1" s="1"/>
  <c r="BX4" i="1" s="1"/>
  <c r="CB8" i="1" l="1"/>
  <c r="BF8" i="1" s="1"/>
  <c r="CB9" i="1"/>
  <c r="BF9" i="1" s="1"/>
  <c r="CB13" i="1"/>
  <c r="BF13" i="1" s="1"/>
  <c r="CB10" i="1"/>
  <c r="BF10" i="1" s="1"/>
  <c r="CB7" i="1"/>
  <c r="CB11" i="1"/>
  <c r="BF11" i="1" s="1"/>
  <c r="CB12" i="1"/>
  <c r="BF12" i="1" s="1"/>
  <c r="BQ8" i="1"/>
  <c r="BS8" i="1"/>
  <c r="BQ11" i="1"/>
  <c r="BS13" i="1"/>
  <c r="BR11" i="1"/>
  <c r="BQ9" i="1"/>
  <c r="BS11" i="1"/>
  <c r="BR9" i="1"/>
  <c r="BQ12" i="1"/>
  <c r="BS9" i="1"/>
  <c r="BR12" i="1"/>
  <c r="BR8" i="1"/>
  <c r="BQ10" i="1"/>
  <c r="BS12" i="1"/>
  <c r="BR10" i="1"/>
  <c r="BQ13" i="1"/>
  <c r="BS10" i="1"/>
  <c r="BR13" i="1"/>
  <c r="BG13" i="1"/>
  <c r="BG12" i="1"/>
  <c r="BG7" i="1"/>
  <c r="BG9" i="1"/>
  <c r="BG11" i="1"/>
  <c r="BG8" i="1"/>
  <c r="Z44" i="1"/>
  <c r="Z45" i="1" s="1"/>
  <c r="Z46" i="1" s="1"/>
  <c r="Z47" i="1" s="1"/>
  <c r="Z48" i="1" s="1"/>
  <c r="Z49" i="1" s="1"/>
  <c r="A32" i="1"/>
  <c r="Z27" i="1"/>
  <c r="Z28" i="1" s="1"/>
  <c r="Z29" i="1" s="1"/>
  <c r="Z30" i="1" s="1"/>
  <c r="Z31" i="1" s="1"/>
  <c r="Z32" i="1" s="1"/>
  <c r="Z33" i="1" s="1"/>
  <c r="A24" i="1"/>
  <c r="Z16" i="1"/>
  <c r="Z17" i="1" s="1"/>
  <c r="Z18" i="1" s="1"/>
  <c r="Z19" i="1" s="1"/>
  <c r="BP7" i="1"/>
  <c r="BS7" i="1" s="1"/>
  <c r="BO7" i="1"/>
  <c r="BR7" i="1" s="1"/>
  <c r="BN7" i="1"/>
  <c r="BQ7" i="1" s="1"/>
  <c r="BC13" i="1"/>
  <c r="BC12" i="1"/>
  <c r="BC11" i="1"/>
  <c r="BC10" i="1"/>
  <c r="BC9" i="1"/>
  <c r="BC8" i="1"/>
  <c r="BC7" i="1"/>
  <c r="AZ49" i="1"/>
  <c r="BB48" i="1"/>
  <c r="BB49" i="1" s="1"/>
  <c r="BT9" i="1" l="1"/>
  <c r="BT13" i="1"/>
  <c r="BT12" i="1"/>
  <c r="BT8" i="1"/>
  <c r="BT10" i="1"/>
  <c r="BT11" i="1"/>
  <c r="BV13" i="1"/>
  <c r="BV12" i="1"/>
  <c r="BV8" i="1"/>
  <c r="BF7" i="1"/>
  <c r="BT7" i="1" s="1"/>
  <c r="BV7" i="1"/>
  <c r="Z50" i="1"/>
  <c r="Z34" i="1"/>
  <c r="BB10" i="1"/>
  <c r="BB9" i="1"/>
  <c r="BB12" i="1"/>
  <c r="BB11" i="1"/>
  <c r="BB8" i="1"/>
  <c r="BB13" i="1"/>
  <c r="BB7" i="1"/>
  <c r="AY49" i="1"/>
  <c r="G27" i="1" l="1"/>
  <c r="BX13" i="1"/>
  <c r="BX10" i="1"/>
  <c r="BW11" i="1"/>
  <c r="BV11" i="1"/>
  <c r="BW13" i="1"/>
  <c r="BW8" i="1"/>
  <c r="BX8" i="1"/>
  <c r="BX12" i="1"/>
  <c r="BW10" i="1"/>
  <c r="BX11" i="1"/>
  <c r="BW12" i="1"/>
  <c r="BV9" i="1"/>
  <c r="G19" i="1" s="1"/>
  <c r="BW9" i="1"/>
  <c r="BX9" i="1"/>
  <c r="BX7" i="1"/>
  <c r="BW7" i="1"/>
  <c r="BG10" i="1"/>
  <c r="C14" i="1"/>
  <c r="AS49" i="1"/>
  <c r="Z51" i="1"/>
  <c r="AS50" i="1"/>
  <c r="J29" i="1"/>
  <c r="J28" i="1"/>
  <c r="F31" i="1"/>
  <c r="I31" i="1"/>
  <c r="F23" i="1"/>
  <c r="I23" i="1"/>
  <c r="AS32" i="1"/>
  <c r="AS33" i="1"/>
  <c r="AS34" i="1"/>
  <c r="Z35" i="1"/>
  <c r="Z36" i="1" s="1"/>
  <c r="AF39" i="1"/>
  <c r="AI39" i="1"/>
  <c r="AI22" i="1"/>
  <c r="AF22" i="1"/>
  <c r="J21" i="1"/>
  <c r="AF34" i="1" s="1"/>
  <c r="J20" i="1"/>
  <c r="AF33" i="1" s="1"/>
  <c r="AS15" i="1"/>
  <c r="AS16" i="1"/>
  <c r="AS17" i="1"/>
  <c r="I14" i="1"/>
  <c r="F14" i="1"/>
  <c r="J12" i="1"/>
  <c r="J11" i="1"/>
  <c r="J10" i="1"/>
  <c r="AF5" i="1"/>
  <c r="AI5" i="1"/>
  <c r="BL8" i="1"/>
  <c r="BM8" i="1" s="1"/>
  <c r="BL13" i="1"/>
  <c r="BM13" i="1" s="1"/>
  <c r="BL11" i="1"/>
  <c r="BM11" i="1" s="1"/>
  <c r="BL12" i="1"/>
  <c r="BM12" i="1" s="1"/>
  <c r="BL9" i="1"/>
  <c r="BM9" i="1" s="1"/>
  <c r="BL10" i="1"/>
  <c r="BM10" i="1" s="1"/>
  <c r="BL7" i="1"/>
  <c r="BM7" i="1" s="1"/>
  <c r="G29" i="1" l="1"/>
  <c r="AV43" i="1" s="1"/>
  <c r="G28" i="1"/>
  <c r="AV42" i="1" s="1"/>
  <c r="G21" i="1"/>
  <c r="AC34" i="1" s="1"/>
  <c r="G20" i="1"/>
  <c r="AC33" i="1" s="1"/>
  <c r="G12" i="1"/>
  <c r="AC17" i="1" s="1"/>
  <c r="G11" i="1"/>
  <c r="AC16" i="1" s="1"/>
  <c r="AC5" i="1"/>
  <c r="C31" i="1"/>
  <c r="BV10" i="1"/>
  <c r="G10" i="1" s="1"/>
  <c r="J27" i="1"/>
  <c r="AF49" i="1" s="1"/>
  <c r="AC39" i="1"/>
  <c r="AW43" i="1"/>
  <c r="AW42" i="1"/>
  <c r="AS51" i="1"/>
  <c r="Z52" i="1"/>
  <c r="Z53" i="1" s="1"/>
  <c r="AA53" i="1" s="1"/>
  <c r="AC51" i="1"/>
  <c r="AC50" i="1"/>
  <c r="AF50" i="1"/>
  <c r="AF51" i="1"/>
  <c r="AW26" i="1"/>
  <c r="AW25" i="1"/>
  <c r="AW7" i="1"/>
  <c r="AW9" i="1"/>
  <c r="AW8" i="1"/>
  <c r="AF16" i="1"/>
  <c r="AF17" i="1"/>
  <c r="AF15" i="1"/>
  <c r="AV25" i="1" l="1"/>
  <c r="AV26" i="1"/>
  <c r="AV9" i="1"/>
  <c r="AV8" i="1"/>
  <c r="AW41" i="1"/>
  <c r="AW44" i="1" s="1"/>
  <c r="AW10" i="1"/>
  <c r="Y8" i="1"/>
  <c r="AY6" i="1"/>
  <c r="C23" i="1" l="1"/>
  <c r="AC22" i="1"/>
  <c r="J19" i="1"/>
  <c r="AF32" i="1" s="1"/>
  <c r="AW24" i="1" l="1"/>
  <c r="AW27" i="1" s="1"/>
  <c r="AM39" i="1" l="1"/>
  <c r="E32" i="1" l="1"/>
  <c r="AA19" i="1"/>
  <c r="AA36" i="1"/>
  <c r="AM5" i="1"/>
  <c r="AM22" i="1"/>
  <c r="E24" i="1"/>
  <c r="E15" i="1"/>
  <c r="AA42" i="1" l="1"/>
  <c r="AV41" i="1"/>
  <c r="AC49" i="1"/>
  <c r="AC32" i="1"/>
  <c r="AA25" i="1"/>
  <c r="AV24" i="1"/>
  <c r="AC15" i="1"/>
  <c r="AV7" i="1"/>
  <c r="AA8" i="1"/>
  <c r="AA43" i="1" l="1"/>
  <c r="AV44" i="1"/>
  <c r="AA26" i="1"/>
  <c r="AV27" i="1"/>
  <c r="AV10" i="1"/>
  <c r="AA9" i="1"/>
  <c r="AA44" i="1" l="1"/>
  <c r="AA46" i="1"/>
  <c r="AW46" i="1"/>
  <c r="AA45" i="1"/>
  <c r="AA27" i="1"/>
  <c r="AA29" i="1"/>
  <c r="AW29" i="1"/>
  <c r="AA28" i="1"/>
  <c r="AA10" i="1"/>
  <c r="AT17" i="1"/>
  <c r="AA12" i="1"/>
  <c r="AA11" i="1"/>
  <c r="AD50" i="1" l="1"/>
  <c r="AH50" i="1"/>
  <c r="AH51" i="1"/>
  <c r="AH49" i="1"/>
  <c r="AH34" i="1"/>
  <c r="AH33" i="1"/>
  <c r="AD33" i="1"/>
  <c r="AH32" i="1"/>
  <c r="AH17" i="1"/>
  <c r="AH16" i="1"/>
  <c r="AD16" i="1"/>
  <c r="AH15" i="1"/>
  <c r="AM50" i="1" l="1"/>
  <c r="AM33" i="1"/>
  <c r="AM16" i="1"/>
</calcChain>
</file>

<file path=xl/sharedStrings.xml><?xml version="1.0" encoding="utf-8"?>
<sst xmlns="http://schemas.openxmlformats.org/spreadsheetml/2006/main" count="79" uniqueCount="36">
  <si>
    <t>F9 drücken - Neue Aufgaben generieren</t>
  </si>
  <si>
    <t>Lösungen:</t>
  </si>
  <si>
    <t>=</t>
  </si>
  <si>
    <r>
      <t xml:space="preserve">+ r </t>
    </r>
    <r>
      <rPr>
        <sz val="11"/>
        <rFont val="Calibri"/>
        <family val="2"/>
      </rPr>
      <t>·</t>
    </r>
  </si>
  <si>
    <t xml:space="preserve">x = </t>
  </si>
  <si>
    <t xml:space="preserve">E: </t>
  </si>
  <si>
    <t>a)</t>
  </si>
  <si>
    <t>x</t>
  </si>
  <si>
    <t>· x</t>
  </si>
  <si>
    <t>www.schlauistwow.de</t>
  </si>
  <si>
    <t>y</t>
  </si>
  <si>
    <t>z</t>
  </si>
  <si>
    <t>l</t>
  </si>
  <si>
    <t>f</t>
  </si>
  <si>
    <t>L</t>
  </si>
  <si>
    <t>P</t>
  </si>
  <si>
    <t>PL =</t>
  </si>
  <si>
    <t xml:space="preserve">P: </t>
  </si>
  <si>
    <t>g:</t>
  </si>
  <si>
    <t>→</t>
  </si>
  <si>
    <t xml:space="preserve">Einsetzen in E: </t>
  </si>
  <si>
    <t>Schnittpunkt bestimmen:</t>
  </si>
  <si>
    <t xml:space="preserve">OL = </t>
  </si>
  <si>
    <t>b)</t>
  </si>
  <si>
    <t>Aufgabe:</t>
  </si>
  <si>
    <t>c)</t>
  </si>
  <si>
    <t>Ein Erklärvideo findest du unter dem folgenden Link:</t>
  </si>
  <si>
    <t>Lernkontrolle: Abstand Punkt - Gerade</t>
  </si>
  <si>
    <t>a) Hilfsebene aufstellen: Stützvektor = OP, Normalenvektor = Richtungsvektor von g</t>
  </si>
  <si>
    <t>b) Hilfsebene aufstellen: Stützvektor = OP, Normalenvektor = Richtungsvektor von g</t>
  </si>
  <si>
    <t>Bestimme den Abstand des Punktes P von der Geraden g.</t>
  </si>
  <si>
    <t>c) Hilfsebene aufstellen: Stützvektor = OP, Normalenvektor = Richtungsvektor von g</t>
  </si>
  <si>
    <t>r</t>
  </si>
  <si>
    <t>a</t>
  </si>
  <si>
    <t>PL</t>
  </si>
  <si>
    <t>Richtv.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</si>
</sst>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"/>
  </numFmts>
  <fonts count="18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  <font>
      <sz val="11"/>
      <color theme="0"/>
      <name val="Arial"/>
      <family val="2"/>
    </font>
    <font>
      <sz val="9"/>
      <name val="Arial"/>
      <family val="2"/>
    </font>
    <font>
      <sz val="11"/>
      <color rgb="FFFF0000"/>
      <name val="Arial"/>
      <family val="2"/>
    </font>
    <font>
      <sz val="11"/>
      <name val="Calibri"/>
      <family val="2"/>
    </font>
    <font>
      <sz val="11"/>
      <name val="Symbol"/>
      <family val="1"/>
      <charset val="2"/>
    </font>
    <font>
      <vertAlign val="subscript"/>
      <sz val="11"/>
      <name val="Arial"/>
      <family val="2"/>
    </font>
    <font>
      <u/>
      <sz val="12"/>
      <name val="Arial"/>
      <family val="2"/>
    </font>
    <font>
      <u/>
      <sz val="12"/>
      <color theme="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0"/>
      <name val="Arial"/>
      <family val="2"/>
    </font>
    <font>
      <vertAlign val="subscript"/>
      <sz val="12"/>
      <name val="Arial"/>
      <family val="2"/>
    </font>
    <font>
      <b/>
      <sz val="12"/>
      <color theme="0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2" borderId="0" xfId="0" applyFont="1" applyFill="1"/>
    <xf numFmtId="0" fontId="2" fillId="0" borderId="0" xfId="0" applyFont="1"/>
    <xf numFmtId="0" fontId="4" fillId="0" borderId="0" xfId="0" applyFont="1" applyBorder="1"/>
    <xf numFmtId="0" fontId="5" fillId="0" borderId="0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1" fillId="0" borderId="0" xfId="0" quotePrefix="1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Border="1"/>
    <xf numFmtId="0" fontId="10" fillId="0" borderId="0" xfId="0" applyFont="1" applyBorder="1"/>
    <xf numFmtId="0" fontId="12" fillId="0" borderId="0" xfId="0" applyFont="1"/>
    <xf numFmtId="0" fontId="13" fillId="0" borderId="0" xfId="0" applyFont="1"/>
    <xf numFmtId="0" fontId="14" fillId="0" borderId="0" xfId="0" applyFont="1" applyBorder="1"/>
    <xf numFmtId="0" fontId="12" fillId="0" borderId="0" xfId="0" applyFont="1" applyBorder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 applyFill="1" applyAlignment="1">
      <alignment horizontal="right"/>
    </xf>
    <xf numFmtId="0" fontId="15" fillId="0" borderId="0" xfId="0" applyFont="1" applyFill="1" applyAlignment="1">
      <alignment horizontal="left"/>
    </xf>
    <xf numFmtId="0" fontId="12" fillId="0" borderId="0" xfId="0" applyFont="1" applyFill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0" fontId="14" fillId="0" borderId="0" xfId="0" applyFont="1"/>
    <xf numFmtId="0" fontId="16" fillId="0" borderId="0" xfId="0" applyFont="1"/>
    <xf numFmtId="0" fontId="9" fillId="0" borderId="0" xfId="0" applyFont="1" applyAlignment="1">
      <alignment horizontal="left"/>
    </xf>
    <xf numFmtId="0" fontId="7" fillId="0" borderId="0" xfId="0" quotePrefix="1" applyFont="1" applyAlignment="1">
      <alignment horizontal="center"/>
    </xf>
    <xf numFmtId="0" fontId="14" fillId="0" borderId="0" xfId="0" applyFont="1" applyAlignment="1">
      <alignment horizontal="left"/>
    </xf>
    <xf numFmtId="0" fontId="12" fillId="0" borderId="2" xfId="0" applyFont="1" applyBorder="1"/>
    <xf numFmtId="0" fontId="14" fillId="0" borderId="2" xfId="0" applyFont="1" applyBorder="1"/>
    <xf numFmtId="0" fontId="1" fillId="0" borderId="2" xfId="0" applyFont="1" applyBorder="1"/>
    <xf numFmtId="0" fontId="6" fillId="0" borderId="0" xfId="0" applyFont="1" applyAlignment="1">
      <alignment horizontal="center"/>
    </xf>
    <xf numFmtId="0" fontId="12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/>
    <xf numFmtId="0" fontId="6" fillId="0" borderId="0" xfId="0" quotePrefix="1" applyFont="1" applyAlignment="1">
      <alignment horizontal="center"/>
    </xf>
    <xf numFmtId="0" fontId="1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 indent="1"/>
    </xf>
    <xf numFmtId="0" fontId="2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/>
    </xf>
    <xf numFmtId="0" fontId="13" fillId="3" borderId="4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quotePrefix="1" applyFont="1" applyAlignment="1">
      <alignment horizontal="center"/>
    </xf>
    <xf numFmtId="164" fontId="17" fillId="0" borderId="0" xfId="0" applyNumberFormat="1" applyFont="1" applyFill="1"/>
    <xf numFmtId="0" fontId="1" fillId="0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10</xdr:row>
      <xdr:rowOff>7620</xdr:rowOff>
    </xdr:from>
    <xdr:to>
      <xdr:col>5</xdr:col>
      <xdr:colOff>182880</xdr:colOff>
      <xdr:row>10</xdr:row>
      <xdr:rowOff>7620</xdr:rowOff>
    </xdr:to>
    <xdr:cxnSp macro="">
      <xdr:nvCxnSpPr>
        <xdr:cNvPr id="72" name="Gerade Verbindung mit Pfeil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CxnSpPr/>
      </xdr:nvCxnSpPr>
      <xdr:spPr>
        <a:xfrm>
          <a:off x="6598920" y="1310640"/>
          <a:ext cx="18288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6626</xdr:colOff>
      <xdr:row>8</xdr:row>
      <xdr:rowOff>165652</xdr:rowOff>
    </xdr:from>
    <xdr:to>
      <xdr:col>8</xdr:col>
      <xdr:colOff>6626</xdr:colOff>
      <xdr:row>12</xdr:row>
      <xdr:rowOff>0</xdr:rowOff>
    </xdr:to>
    <xdr:sp macro="" textlink="">
      <xdr:nvSpPr>
        <xdr:cNvPr id="73" name="Runde Klammer links/rechts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7093226" y="889552"/>
          <a:ext cx="304800" cy="589392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9</xdr:col>
      <xdr:colOff>0</xdr:colOff>
      <xdr:row>8</xdr:row>
      <xdr:rowOff>172278</xdr:rowOff>
    </xdr:from>
    <xdr:to>
      <xdr:col>10</xdr:col>
      <xdr:colOff>0</xdr:colOff>
      <xdr:row>12</xdr:row>
      <xdr:rowOff>0</xdr:rowOff>
    </xdr:to>
    <xdr:sp macro="" textlink="">
      <xdr:nvSpPr>
        <xdr:cNvPr id="74" name="Runde Klammer links/rechts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7726680" y="896178"/>
          <a:ext cx="304800" cy="589392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44</xdr:col>
      <xdr:colOff>4638</xdr:colOff>
      <xdr:row>13</xdr:row>
      <xdr:rowOff>160019</xdr:rowOff>
    </xdr:from>
    <xdr:to>
      <xdr:col>45</xdr:col>
      <xdr:colOff>0</xdr:colOff>
      <xdr:row>17</xdr:row>
      <xdr:rowOff>27498</xdr:rowOff>
    </xdr:to>
    <xdr:sp macro="" textlink="">
      <xdr:nvSpPr>
        <xdr:cNvPr id="97" name="Runde Klammer links/rechts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7053138" y="1676399"/>
          <a:ext cx="292542" cy="568519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42</xdr:col>
      <xdr:colOff>141877</xdr:colOff>
      <xdr:row>15</xdr:row>
      <xdr:rowOff>12700</xdr:rowOff>
    </xdr:from>
    <xdr:to>
      <xdr:col>43</xdr:col>
      <xdr:colOff>200297</xdr:colOff>
      <xdr:row>15</xdr:row>
      <xdr:rowOff>20320</xdr:rowOff>
    </xdr:to>
    <xdr:cxnSp macro="">
      <xdr:nvCxnSpPr>
        <xdr:cNvPr id="40" name="Gerade Verbindung mit Pfeil 39">
          <a:extLst>
            <a:ext uri="{FF2B5EF4-FFF2-40B4-BE49-F238E27FC236}">
              <a16:creationId xmlns:a16="http://schemas.microsoft.com/office/drawing/2014/main" id="{6EBD84E6-FC16-42CF-A558-B8226E8E27A1}"/>
            </a:ext>
          </a:extLst>
        </xdr:cNvPr>
        <xdr:cNvCxnSpPr/>
      </xdr:nvCxnSpPr>
      <xdr:spPr>
        <a:xfrm flipV="1">
          <a:off x="9240520" y="2933700"/>
          <a:ext cx="366848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56605</xdr:colOff>
      <xdr:row>18</xdr:row>
      <xdr:rowOff>9071</xdr:rowOff>
    </xdr:from>
    <xdr:to>
      <xdr:col>28</xdr:col>
      <xdr:colOff>122283</xdr:colOff>
      <xdr:row>18</xdr:row>
      <xdr:rowOff>16691</xdr:rowOff>
    </xdr:to>
    <xdr:cxnSp macro="">
      <xdr:nvCxnSpPr>
        <xdr:cNvPr id="41" name="Gerade Verbindung mit Pfeil 40">
          <a:extLst>
            <a:ext uri="{FF2B5EF4-FFF2-40B4-BE49-F238E27FC236}">
              <a16:creationId xmlns:a16="http://schemas.microsoft.com/office/drawing/2014/main" id="{A7C66511-42B1-476C-A354-071B7FC62AE8}"/>
            </a:ext>
          </a:extLst>
        </xdr:cNvPr>
        <xdr:cNvCxnSpPr/>
      </xdr:nvCxnSpPr>
      <xdr:spPr>
        <a:xfrm flipV="1">
          <a:off x="6660605" y="3664857"/>
          <a:ext cx="201749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14</xdr:row>
      <xdr:rowOff>191064</xdr:rowOff>
    </xdr:from>
    <xdr:to>
      <xdr:col>26</xdr:col>
      <xdr:colOff>182880</xdr:colOff>
      <xdr:row>14</xdr:row>
      <xdr:rowOff>191064</xdr:rowOff>
    </xdr:to>
    <xdr:cxnSp macro="">
      <xdr:nvCxnSpPr>
        <xdr:cNvPr id="42" name="Gerade Verbindung mit Pfeil 41">
          <a:extLst>
            <a:ext uri="{FF2B5EF4-FFF2-40B4-BE49-F238E27FC236}">
              <a16:creationId xmlns:a16="http://schemas.microsoft.com/office/drawing/2014/main" id="{7E33F773-1EE5-4BBA-973C-1CCE8ED46EF1}"/>
            </a:ext>
          </a:extLst>
        </xdr:cNvPr>
        <xdr:cNvCxnSpPr/>
      </xdr:nvCxnSpPr>
      <xdr:spPr>
        <a:xfrm>
          <a:off x="6420556" y="2787508"/>
          <a:ext cx="18288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324126</xdr:colOff>
      <xdr:row>13</xdr:row>
      <xdr:rowOff>172002</xdr:rowOff>
    </xdr:from>
    <xdr:to>
      <xdr:col>29</xdr:col>
      <xdr:colOff>31750</xdr:colOff>
      <xdr:row>17</xdr:row>
      <xdr:rowOff>6350</xdr:rowOff>
    </xdr:to>
    <xdr:sp macro="" textlink="">
      <xdr:nvSpPr>
        <xdr:cNvPr id="43" name="Runde Klammer links/rechts 42">
          <a:extLst>
            <a:ext uri="{FF2B5EF4-FFF2-40B4-BE49-F238E27FC236}">
              <a16:creationId xmlns:a16="http://schemas.microsoft.com/office/drawing/2014/main" id="{2C82C08F-32D5-4B60-B59E-EBE01CB28F4E}"/>
            </a:ext>
          </a:extLst>
        </xdr:cNvPr>
        <xdr:cNvSpPr/>
      </xdr:nvSpPr>
      <xdr:spPr>
        <a:xfrm>
          <a:off x="9722126" y="2413552"/>
          <a:ext cx="425174" cy="621748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31</xdr:col>
      <xdr:colOff>0</xdr:colOff>
      <xdr:row>13</xdr:row>
      <xdr:rowOff>172278</xdr:rowOff>
    </xdr:from>
    <xdr:to>
      <xdr:col>32</xdr:col>
      <xdr:colOff>0</xdr:colOff>
      <xdr:row>17</xdr:row>
      <xdr:rowOff>0</xdr:rowOff>
    </xdr:to>
    <xdr:sp macro="" textlink="">
      <xdr:nvSpPr>
        <xdr:cNvPr id="44" name="Runde Klammer links/rechts 43">
          <a:extLst>
            <a:ext uri="{FF2B5EF4-FFF2-40B4-BE49-F238E27FC236}">
              <a16:creationId xmlns:a16="http://schemas.microsoft.com/office/drawing/2014/main" id="{04554D4F-62D2-4FDA-94D3-E1CC2C32FDA0}"/>
            </a:ext>
          </a:extLst>
        </xdr:cNvPr>
        <xdr:cNvSpPr/>
      </xdr:nvSpPr>
      <xdr:spPr>
        <a:xfrm>
          <a:off x="7886700" y="1207328"/>
          <a:ext cx="279400" cy="640522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33</xdr:col>
      <xdr:colOff>91317</xdr:colOff>
      <xdr:row>14</xdr:row>
      <xdr:rowOff>122</xdr:rowOff>
    </xdr:from>
    <xdr:to>
      <xdr:col>34</xdr:col>
      <xdr:colOff>250974</xdr:colOff>
      <xdr:row>17</xdr:row>
      <xdr:rowOff>12700</xdr:rowOff>
    </xdr:to>
    <xdr:sp macro="" textlink="">
      <xdr:nvSpPr>
        <xdr:cNvPr id="45" name="Runde Klammer links/rechts 44">
          <a:extLst>
            <a:ext uri="{FF2B5EF4-FFF2-40B4-BE49-F238E27FC236}">
              <a16:creationId xmlns:a16="http://schemas.microsoft.com/office/drawing/2014/main" id="{B92ABE4B-47C0-4CEB-AEF6-9135B3C15762}"/>
            </a:ext>
          </a:extLst>
        </xdr:cNvPr>
        <xdr:cNvSpPr/>
      </xdr:nvSpPr>
      <xdr:spPr>
        <a:xfrm>
          <a:off x="8353373" y="2674178"/>
          <a:ext cx="336045" cy="605244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5</xdr:col>
      <xdr:colOff>0</xdr:colOff>
      <xdr:row>19</xdr:row>
      <xdr:rowOff>7620</xdr:rowOff>
    </xdr:from>
    <xdr:to>
      <xdr:col>5</xdr:col>
      <xdr:colOff>182880</xdr:colOff>
      <xdr:row>19</xdr:row>
      <xdr:rowOff>7620</xdr:rowOff>
    </xdr:to>
    <xdr:cxnSp macro="">
      <xdr:nvCxnSpPr>
        <xdr:cNvPr id="23" name="Gerade Verbindung mit Pfeil 22">
          <a:extLst>
            <a:ext uri="{FF2B5EF4-FFF2-40B4-BE49-F238E27FC236}">
              <a16:creationId xmlns:a16="http://schemas.microsoft.com/office/drawing/2014/main" id="{9A4B58C3-C065-427E-A1B3-F80A93F4C28C}"/>
            </a:ext>
          </a:extLst>
        </xdr:cNvPr>
        <xdr:cNvCxnSpPr/>
      </xdr:nvCxnSpPr>
      <xdr:spPr>
        <a:xfrm>
          <a:off x="6740071" y="1332049"/>
          <a:ext cx="18288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6626</xdr:colOff>
      <xdr:row>17</xdr:row>
      <xdr:rowOff>165652</xdr:rowOff>
    </xdr:from>
    <xdr:to>
      <xdr:col>8</xdr:col>
      <xdr:colOff>6626</xdr:colOff>
      <xdr:row>21</xdr:row>
      <xdr:rowOff>0</xdr:rowOff>
    </xdr:to>
    <xdr:sp macro="" textlink="">
      <xdr:nvSpPr>
        <xdr:cNvPr id="24" name="Runde Klammer links/rechts 23">
          <a:extLst>
            <a:ext uri="{FF2B5EF4-FFF2-40B4-BE49-F238E27FC236}">
              <a16:creationId xmlns:a16="http://schemas.microsoft.com/office/drawing/2014/main" id="{FD9C59AB-200C-452E-8F57-52BB3441A234}"/>
            </a:ext>
          </a:extLst>
        </xdr:cNvPr>
        <xdr:cNvSpPr/>
      </xdr:nvSpPr>
      <xdr:spPr>
        <a:xfrm>
          <a:off x="7055126" y="1122688"/>
          <a:ext cx="471714" cy="609955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9</xdr:col>
      <xdr:colOff>0</xdr:colOff>
      <xdr:row>17</xdr:row>
      <xdr:rowOff>172278</xdr:rowOff>
    </xdr:from>
    <xdr:to>
      <xdr:col>10</xdr:col>
      <xdr:colOff>0</xdr:colOff>
      <xdr:row>21</xdr:row>
      <xdr:rowOff>0</xdr:rowOff>
    </xdr:to>
    <xdr:sp macro="" textlink="">
      <xdr:nvSpPr>
        <xdr:cNvPr id="25" name="Runde Klammer links/rechts 24">
          <a:extLst>
            <a:ext uri="{FF2B5EF4-FFF2-40B4-BE49-F238E27FC236}">
              <a16:creationId xmlns:a16="http://schemas.microsoft.com/office/drawing/2014/main" id="{892B64C2-17A0-4225-81F8-DE35935F3227}"/>
            </a:ext>
          </a:extLst>
        </xdr:cNvPr>
        <xdr:cNvSpPr/>
      </xdr:nvSpPr>
      <xdr:spPr>
        <a:xfrm>
          <a:off x="7883071" y="1122964"/>
          <a:ext cx="281215" cy="609679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44</xdr:col>
      <xdr:colOff>4638</xdr:colOff>
      <xdr:row>30</xdr:row>
      <xdr:rowOff>160019</xdr:rowOff>
    </xdr:from>
    <xdr:to>
      <xdr:col>45</xdr:col>
      <xdr:colOff>0</xdr:colOff>
      <xdr:row>34</xdr:row>
      <xdr:rowOff>27498</xdr:rowOff>
    </xdr:to>
    <xdr:sp macro="" textlink="">
      <xdr:nvSpPr>
        <xdr:cNvPr id="26" name="Runde Klammer links/rechts 25">
          <a:extLst>
            <a:ext uri="{FF2B5EF4-FFF2-40B4-BE49-F238E27FC236}">
              <a16:creationId xmlns:a16="http://schemas.microsoft.com/office/drawing/2014/main" id="{DD999DF8-F5FF-4F88-81FE-07905FCAFF0C}"/>
            </a:ext>
          </a:extLst>
        </xdr:cNvPr>
        <xdr:cNvSpPr/>
      </xdr:nvSpPr>
      <xdr:spPr>
        <a:xfrm>
          <a:off x="11235067" y="2595698"/>
          <a:ext cx="349147" cy="624943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42</xdr:col>
      <xdr:colOff>141877</xdr:colOff>
      <xdr:row>32</xdr:row>
      <xdr:rowOff>12700</xdr:rowOff>
    </xdr:from>
    <xdr:to>
      <xdr:col>43</xdr:col>
      <xdr:colOff>200297</xdr:colOff>
      <xdr:row>32</xdr:row>
      <xdr:rowOff>20320</xdr:rowOff>
    </xdr:to>
    <xdr:cxnSp macro="">
      <xdr:nvCxnSpPr>
        <xdr:cNvPr id="27" name="Gerade Verbindung mit Pfeil 26">
          <a:extLst>
            <a:ext uri="{FF2B5EF4-FFF2-40B4-BE49-F238E27FC236}">
              <a16:creationId xmlns:a16="http://schemas.microsoft.com/office/drawing/2014/main" id="{35576778-1537-403C-8E71-4585EE085C53}"/>
            </a:ext>
          </a:extLst>
        </xdr:cNvPr>
        <xdr:cNvCxnSpPr/>
      </xdr:nvCxnSpPr>
      <xdr:spPr>
        <a:xfrm flipV="1">
          <a:off x="10755448" y="2806700"/>
          <a:ext cx="366849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56605</xdr:colOff>
      <xdr:row>35</xdr:row>
      <xdr:rowOff>9071</xdr:rowOff>
    </xdr:from>
    <xdr:to>
      <xdr:col>28</xdr:col>
      <xdr:colOff>122283</xdr:colOff>
      <xdr:row>35</xdr:row>
      <xdr:rowOff>16691</xdr:rowOff>
    </xdr:to>
    <xdr:cxnSp macro="">
      <xdr:nvCxnSpPr>
        <xdr:cNvPr id="28" name="Gerade Verbindung mit Pfeil 27">
          <a:extLst>
            <a:ext uri="{FF2B5EF4-FFF2-40B4-BE49-F238E27FC236}">
              <a16:creationId xmlns:a16="http://schemas.microsoft.com/office/drawing/2014/main" id="{26135442-F07D-4682-BFBA-E2755026A028}"/>
            </a:ext>
          </a:extLst>
        </xdr:cNvPr>
        <xdr:cNvCxnSpPr/>
      </xdr:nvCxnSpPr>
      <xdr:spPr>
        <a:xfrm flipV="1">
          <a:off x="6660605" y="3292928"/>
          <a:ext cx="201749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32</xdr:row>
      <xdr:rowOff>7620</xdr:rowOff>
    </xdr:from>
    <xdr:to>
      <xdr:col>26</xdr:col>
      <xdr:colOff>182880</xdr:colOff>
      <xdr:row>32</xdr:row>
      <xdr:rowOff>7620</xdr:rowOff>
    </xdr:to>
    <xdr:cxnSp macro="">
      <xdr:nvCxnSpPr>
        <xdr:cNvPr id="29" name="Gerade Verbindung mit Pfeil 28">
          <a:extLst>
            <a:ext uri="{FF2B5EF4-FFF2-40B4-BE49-F238E27FC236}">
              <a16:creationId xmlns:a16="http://schemas.microsoft.com/office/drawing/2014/main" id="{A2D524D6-A800-40E9-B33F-CC90BF9BCCA4}"/>
            </a:ext>
          </a:extLst>
        </xdr:cNvPr>
        <xdr:cNvCxnSpPr/>
      </xdr:nvCxnSpPr>
      <xdr:spPr>
        <a:xfrm>
          <a:off x="6395357" y="2801620"/>
          <a:ext cx="18288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324126</xdr:colOff>
      <xdr:row>30</xdr:row>
      <xdr:rowOff>172002</xdr:rowOff>
    </xdr:from>
    <xdr:to>
      <xdr:col>29</xdr:col>
      <xdr:colOff>31750</xdr:colOff>
      <xdr:row>34</xdr:row>
      <xdr:rowOff>6350</xdr:rowOff>
    </xdr:to>
    <xdr:sp macro="" textlink="">
      <xdr:nvSpPr>
        <xdr:cNvPr id="30" name="Runde Klammer links/rechts 29">
          <a:extLst>
            <a:ext uri="{FF2B5EF4-FFF2-40B4-BE49-F238E27FC236}">
              <a16:creationId xmlns:a16="http://schemas.microsoft.com/office/drawing/2014/main" id="{1DD795AE-67CF-42B7-9BBB-30E77FE34628}"/>
            </a:ext>
          </a:extLst>
        </xdr:cNvPr>
        <xdr:cNvSpPr/>
      </xdr:nvSpPr>
      <xdr:spPr>
        <a:xfrm>
          <a:off x="6743976" y="2594981"/>
          <a:ext cx="336274" cy="604512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31</xdr:col>
      <xdr:colOff>0</xdr:colOff>
      <xdr:row>30</xdr:row>
      <xdr:rowOff>172278</xdr:rowOff>
    </xdr:from>
    <xdr:to>
      <xdr:col>32</xdr:col>
      <xdr:colOff>0</xdr:colOff>
      <xdr:row>34</xdr:row>
      <xdr:rowOff>0</xdr:rowOff>
    </xdr:to>
    <xdr:sp macro="" textlink="">
      <xdr:nvSpPr>
        <xdr:cNvPr id="31" name="Runde Klammer links/rechts 30">
          <a:extLst>
            <a:ext uri="{FF2B5EF4-FFF2-40B4-BE49-F238E27FC236}">
              <a16:creationId xmlns:a16="http://schemas.microsoft.com/office/drawing/2014/main" id="{0BC82AB9-B658-4DAD-BD43-04AEAB551041}"/>
            </a:ext>
          </a:extLst>
        </xdr:cNvPr>
        <xdr:cNvSpPr/>
      </xdr:nvSpPr>
      <xdr:spPr>
        <a:xfrm>
          <a:off x="7520214" y="2595257"/>
          <a:ext cx="362857" cy="597886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33</xdr:col>
      <xdr:colOff>112485</xdr:colOff>
      <xdr:row>30</xdr:row>
      <xdr:rowOff>184978</xdr:rowOff>
    </xdr:from>
    <xdr:to>
      <xdr:col>34</xdr:col>
      <xdr:colOff>272142</xdr:colOff>
      <xdr:row>34</xdr:row>
      <xdr:rowOff>12700</xdr:rowOff>
    </xdr:to>
    <xdr:sp macro="" textlink="">
      <xdr:nvSpPr>
        <xdr:cNvPr id="32" name="Runde Klammer links/rechts 31">
          <a:extLst>
            <a:ext uri="{FF2B5EF4-FFF2-40B4-BE49-F238E27FC236}">
              <a16:creationId xmlns:a16="http://schemas.microsoft.com/office/drawing/2014/main" id="{253464D9-E8E4-4BB8-B73F-23F8C5C1005A}"/>
            </a:ext>
          </a:extLst>
        </xdr:cNvPr>
        <xdr:cNvSpPr/>
      </xdr:nvSpPr>
      <xdr:spPr>
        <a:xfrm>
          <a:off x="8276771" y="2595257"/>
          <a:ext cx="341085" cy="610586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5</xdr:col>
      <xdr:colOff>0</xdr:colOff>
      <xdr:row>27</xdr:row>
      <xdr:rowOff>7620</xdr:rowOff>
    </xdr:from>
    <xdr:to>
      <xdr:col>5</xdr:col>
      <xdr:colOff>182880</xdr:colOff>
      <xdr:row>27</xdr:row>
      <xdr:rowOff>7620</xdr:rowOff>
    </xdr:to>
    <xdr:cxnSp macro="">
      <xdr:nvCxnSpPr>
        <xdr:cNvPr id="33" name="Gerade Verbindung mit Pfeil 32">
          <a:extLst>
            <a:ext uri="{FF2B5EF4-FFF2-40B4-BE49-F238E27FC236}">
              <a16:creationId xmlns:a16="http://schemas.microsoft.com/office/drawing/2014/main" id="{A9C72F8B-22E5-440B-AA89-9310E6ABB0B4}"/>
            </a:ext>
          </a:extLst>
        </xdr:cNvPr>
        <xdr:cNvCxnSpPr/>
      </xdr:nvCxnSpPr>
      <xdr:spPr>
        <a:xfrm>
          <a:off x="6740071" y="1332049"/>
          <a:ext cx="18288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6626</xdr:colOff>
      <xdr:row>25</xdr:row>
      <xdr:rowOff>165652</xdr:rowOff>
    </xdr:from>
    <xdr:to>
      <xdr:col>8</xdr:col>
      <xdr:colOff>6626</xdr:colOff>
      <xdr:row>29</xdr:row>
      <xdr:rowOff>0</xdr:rowOff>
    </xdr:to>
    <xdr:sp macro="" textlink="">
      <xdr:nvSpPr>
        <xdr:cNvPr id="34" name="Runde Klammer links/rechts 33">
          <a:extLst>
            <a:ext uri="{FF2B5EF4-FFF2-40B4-BE49-F238E27FC236}">
              <a16:creationId xmlns:a16="http://schemas.microsoft.com/office/drawing/2014/main" id="{14E75524-B5B1-4637-90C0-2A26259A1E29}"/>
            </a:ext>
          </a:extLst>
        </xdr:cNvPr>
        <xdr:cNvSpPr/>
      </xdr:nvSpPr>
      <xdr:spPr>
        <a:xfrm>
          <a:off x="7055126" y="1122688"/>
          <a:ext cx="471714" cy="609955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9</xdr:col>
      <xdr:colOff>0</xdr:colOff>
      <xdr:row>25</xdr:row>
      <xdr:rowOff>172278</xdr:rowOff>
    </xdr:from>
    <xdr:to>
      <xdr:col>10</xdr:col>
      <xdr:colOff>0</xdr:colOff>
      <xdr:row>29</xdr:row>
      <xdr:rowOff>0</xdr:rowOff>
    </xdr:to>
    <xdr:sp macro="" textlink="">
      <xdr:nvSpPr>
        <xdr:cNvPr id="35" name="Runde Klammer links/rechts 34">
          <a:extLst>
            <a:ext uri="{FF2B5EF4-FFF2-40B4-BE49-F238E27FC236}">
              <a16:creationId xmlns:a16="http://schemas.microsoft.com/office/drawing/2014/main" id="{3471C878-DEF5-4A76-82BE-BEB7B5401919}"/>
            </a:ext>
          </a:extLst>
        </xdr:cNvPr>
        <xdr:cNvSpPr/>
      </xdr:nvSpPr>
      <xdr:spPr>
        <a:xfrm>
          <a:off x="7883071" y="1122964"/>
          <a:ext cx="281215" cy="609679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44</xdr:col>
      <xdr:colOff>4638</xdr:colOff>
      <xdr:row>47</xdr:row>
      <xdr:rowOff>160019</xdr:rowOff>
    </xdr:from>
    <xdr:to>
      <xdr:col>45</xdr:col>
      <xdr:colOff>0</xdr:colOff>
      <xdr:row>51</xdr:row>
      <xdr:rowOff>27498</xdr:rowOff>
    </xdr:to>
    <xdr:sp macro="" textlink="">
      <xdr:nvSpPr>
        <xdr:cNvPr id="36" name="Runde Klammer links/rechts 35">
          <a:extLst>
            <a:ext uri="{FF2B5EF4-FFF2-40B4-BE49-F238E27FC236}">
              <a16:creationId xmlns:a16="http://schemas.microsoft.com/office/drawing/2014/main" id="{900BDDED-D180-48BA-8549-BB09CFA71E4D}"/>
            </a:ext>
          </a:extLst>
        </xdr:cNvPr>
        <xdr:cNvSpPr/>
      </xdr:nvSpPr>
      <xdr:spPr>
        <a:xfrm>
          <a:off x="11235067" y="2595698"/>
          <a:ext cx="349147" cy="624943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42</xdr:col>
      <xdr:colOff>141877</xdr:colOff>
      <xdr:row>49</xdr:row>
      <xdr:rowOff>12700</xdr:rowOff>
    </xdr:from>
    <xdr:to>
      <xdr:col>43</xdr:col>
      <xdr:colOff>200297</xdr:colOff>
      <xdr:row>49</xdr:row>
      <xdr:rowOff>20320</xdr:rowOff>
    </xdr:to>
    <xdr:cxnSp macro="">
      <xdr:nvCxnSpPr>
        <xdr:cNvPr id="37" name="Gerade Verbindung mit Pfeil 36">
          <a:extLst>
            <a:ext uri="{FF2B5EF4-FFF2-40B4-BE49-F238E27FC236}">
              <a16:creationId xmlns:a16="http://schemas.microsoft.com/office/drawing/2014/main" id="{B73D812B-94F0-4B39-8142-3BE51D4DEE56}"/>
            </a:ext>
          </a:extLst>
        </xdr:cNvPr>
        <xdr:cNvCxnSpPr/>
      </xdr:nvCxnSpPr>
      <xdr:spPr>
        <a:xfrm flipV="1">
          <a:off x="10755448" y="2806700"/>
          <a:ext cx="366849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56605</xdr:colOff>
      <xdr:row>52</xdr:row>
      <xdr:rowOff>9071</xdr:rowOff>
    </xdr:from>
    <xdr:to>
      <xdr:col>28</xdr:col>
      <xdr:colOff>122283</xdr:colOff>
      <xdr:row>52</xdr:row>
      <xdr:rowOff>16691</xdr:rowOff>
    </xdr:to>
    <xdr:cxnSp macro="">
      <xdr:nvCxnSpPr>
        <xdr:cNvPr id="38" name="Gerade Verbindung mit Pfeil 37">
          <a:extLst>
            <a:ext uri="{FF2B5EF4-FFF2-40B4-BE49-F238E27FC236}">
              <a16:creationId xmlns:a16="http://schemas.microsoft.com/office/drawing/2014/main" id="{7069A964-21FB-4BB5-9C1E-40FA17E2C26A}"/>
            </a:ext>
          </a:extLst>
        </xdr:cNvPr>
        <xdr:cNvCxnSpPr/>
      </xdr:nvCxnSpPr>
      <xdr:spPr>
        <a:xfrm flipV="1">
          <a:off x="6660605" y="3292928"/>
          <a:ext cx="201749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49</xdr:row>
      <xdr:rowOff>7620</xdr:rowOff>
    </xdr:from>
    <xdr:to>
      <xdr:col>26</xdr:col>
      <xdr:colOff>182880</xdr:colOff>
      <xdr:row>49</xdr:row>
      <xdr:rowOff>7620</xdr:rowOff>
    </xdr:to>
    <xdr:cxnSp macro="">
      <xdr:nvCxnSpPr>
        <xdr:cNvPr id="39" name="Gerade Verbindung mit Pfeil 38">
          <a:extLst>
            <a:ext uri="{FF2B5EF4-FFF2-40B4-BE49-F238E27FC236}">
              <a16:creationId xmlns:a16="http://schemas.microsoft.com/office/drawing/2014/main" id="{18C0051F-E297-48DB-B2ED-24F1BCDD04B4}"/>
            </a:ext>
          </a:extLst>
        </xdr:cNvPr>
        <xdr:cNvCxnSpPr/>
      </xdr:nvCxnSpPr>
      <xdr:spPr>
        <a:xfrm>
          <a:off x="6395357" y="2801620"/>
          <a:ext cx="18288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324126</xdr:colOff>
      <xdr:row>47</xdr:row>
      <xdr:rowOff>172002</xdr:rowOff>
    </xdr:from>
    <xdr:to>
      <xdr:col>29</xdr:col>
      <xdr:colOff>31750</xdr:colOff>
      <xdr:row>51</xdr:row>
      <xdr:rowOff>6350</xdr:rowOff>
    </xdr:to>
    <xdr:sp macro="" textlink="">
      <xdr:nvSpPr>
        <xdr:cNvPr id="46" name="Runde Klammer links/rechts 45">
          <a:extLst>
            <a:ext uri="{FF2B5EF4-FFF2-40B4-BE49-F238E27FC236}">
              <a16:creationId xmlns:a16="http://schemas.microsoft.com/office/drawing/2014/main" id="{AF4DC878-1D3C-4069-8482-C01F470BEEFA}"/>
            </a:ext>
          </a:extLst>
        </xdr:cNvPr>
        <xdr:cNvSpPr/>
      </xdr:nvSpPr>
      <xdr:spPr>
        <a:xfrm>
          <a:off x="6743976" y="2594981"/>
          <a:ext cx="336274" cy="604512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31</xdr:col>
      <xdr:colOff>0</xdr:colOff>
      <xdr:row>47</xdr:row>
      <xdr:rowOff>172278</xdr:rowOff>
    </xdr:from>
    <xdr:to>
      <xdr:col>32</xdr:col>
      <xdr:colOff>0</xdr:colOff>
      <xdr:row>51</xdr:row>
      <xdr:rowOff>0</xdr:rowOff>
    </xdr:to>
    <xdr:sp macro="" textlink="">
      <xdr:nvSpPr>
        <xdr:cNvPr id="47" name="Runde Klammer links/rechts 46">
          <a:extLst>
            <a:ext uri="{FF2B5EF4-FFF2-40B4-BE49-F238E27FC236}">
              <a16:creationId xmlns:a16="http://schemas.microsoft.com/office/drawing/2014/main" id="{66D3D4D3-7A65-422F-A0D3-8A571AB6BA93}"/>
            </a:ext>
          </a:extLst>
        </xdr:cNvPr>
        <xdr:cNvSpPr/>
      </xdr:nvSpPr>
      <xdr:spPr>
        <a:xfrm>
          <a:off x="7520214" y="2595257"/>
          <a:ext cx="362857" cy="597886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33</xdr:col>
      <xdr:colOff>112485</xdr:colOff>
      <xdr:row>47</xdr:row>
      <xdr:rowOff>184978</xdr:rowOff>
    </xdr:from>
    <xdr:to>
      <xdr:col>34</xdr:col>
      <xdr:colOff>272142</xdr:colOff>
      <xdr:row>51</xdr:row>
      <xdr:rowOff>12700</xdr:rowOff>
    </xdr:to>
    <xdr:sp macro="" textlink="">
      <xdr:nvSpPr>
        <xdr:cNvPr id="48" name="Runde Klammer links/rechts 47">
          <a:extLst>
            <a:ext uri="{FF2B5EF4-FFF2-40B4-BE49-F238E27FC236}">
              <a16:creationId xmlns:a16="http://schemas.microsoft.com/office/drawing/2014/main" id="{7C22EA4C-DC2D-4DA5-A1AE-DFF32EA9F0D9}"/>
            </a:ext>
          </a:extLst>
        </xdr:cNvPr>
        <xdr:cNvSpPr/>
      </xdr:nvSpPr>
      <xdr:spPr>
        <a:xfrm>
          <a:off x="8276771" y="2595257"/>
          <a:ext cx="341085" cy="610586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5</xdr:col>
      <xdr:colOff>0</xdr:colOff>
      <xdr:row>19</xdr:row>
      <xdr:rowOff>7620</xdr:rowOff>
    </xdr:from>
    <xdr:to>
      <xdr:col>5</xdr:col>
      <xdr:colOff>182880</xdr:colOff>
      <xdr:row>19</xdr:row>
      <xdr:rowOff>7620</xdr:rowOff>
    </xdr:to>
    <xdr:cxnSp macro="">
      <xdr:nvCxnSpPr>
        <xdr:cNvPr id="49" name="Gerade Verbindung mit Pfeil 48">
          <a:extLst>
            <a:ext uri="{FF2B5EF4-FFF2-40B4-BE49-F238E27FC236}">
              <a16:creationId xmlns:a16="http://schemas.microsoft.com/office/drawing/2014/main" id="{B53BC92B-BCBD-48DE-87C0-F0AB015B603F}"/>
            </a:ext>
          </a:extLst>
        </xdr:cNvPr>
        <xdr:cNvCxnSpPr/>
      </xdr:nvCxnSpPr>
      <xdr:spPr>
        <a:xfrm>
          <a:off x="6740071" y="1332049"/>
          <a:ext cx="18288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6626</xdr:colOff>
      <xdr:row>17</xdr:row>
      <xdr:rowOff>165652</xdr:rowOff>
    </xdr:from>
    <xdr:to>
      <xdr:col>8</xdr:col>
      <xdr:colOff>6626</xdr:colOff>
      <xdr:row>21</xdr:row>
      <xdr:rowOff>0</xdr:rowOff>
    </xdr:to>
    <xdr:sp macro="" textlink="">
      <xdr:nvSpPr>
        <xdr:cNvPr id="50" name="Runde Klammer links/rechts 49">
          <a:extLst>
            <a:ext uri="{FF2B5EF4-FFF2-40B4-BE49-F238E27FC236}">
              <a16:creationId xmlns:a16="http://schemas.microsoft.com/office/drawing/2014/main" id="{EED4ED78-0231-48A9-93BF-C761064A4485}"/>
            </a:ext>
          </a:extLst>
        </xdr:cNvPr>
        <xdr:cNvSpPr/>
      </xdr:nvSpPr>
      <xdr:spPr>
        <a:xfrm>
          <a:off x="7055126" y="1122688"/>
          <a:ext cx="471714" cy="609955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9</xdr:col>
      <xdr:colOff>0</xdr:colOff>
      <xdr:row>17</xdr:row>
      <xdr:rowOff>172278</xdr:rowOff>
    </xdr:from>
    <xdr:to>
      <xdr:col>10</xdr:col>
      <xdr:colOff>0</xdr:colOff>
      <xdr:row>21</xdr:row>
      <xdr:rowOff>0</xdr:rowOff>
    </xdr:to>
    <xdr:sp macro="" textlink="">
      <xdr:nvSpPr>
        <xdr:cNvPr id="51" name="Runde Klammer links/rechts 50">
          <a:extLst>
            <a:ext uri="{FF2B5EF4-FFF2-40B4-BE49-F238E27FC236}">
              <a16:creationId xmlns:a16="http://schemas.microsoft.com/office/drawing/2014/main" id="{3EA86311-D87D-42FE-BFC3-9407CDD95E09}"/>
            </a:ext>
          </a:extLst>
        </xdr:cNvPr>
        <xdr:cNvSpPr/>
      </xdr:nvSpPr>
      <xdr:spPr>
        <a:xfrm>
          <a:off x="7883071" y="1122964"/>
          <a:ext cx="281215" cy="609679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44</xdr:col>
      <xdr:colOff>4638</xdr:colOff>
      <xdr:row>30</xdr:row>
      <xdr:rowOff>160019</xdr:rowOff>
    </xdr:from>
    <xdr:to>
      <xdr:col>45</xdr:col>
      <xdr:colOff>0</xdr:colOff>
      <xdr:row>34</xdr:row>
      <xdr:rowOff>27498</xdr:rowOff>
    </xdr:to>
    <xdr:sp macro="" textlink="">
      <xdr:nvSpPr>
        <xdr:cNvPr id="55" name="Runde Klammer links/rechts 54">
          <a:extLst>
            <a:ext uri="{FF2B5EF4-FFF2-40B4-BE49-F238E27FC236}">
              <a16:creationId xmlns:a16="http://schemas.microsoft.com/office/drawing/2014/main" id="{76B4BB9C-652A-40E7-94FC-9CDB2A2E5636}"/>
            </a:ext>
          </a:extLst>
        </xdr:cNvPr>
        <xdr:cNvSpPr/>
      </xdr:nvSpPr>
      <xdr:spPr>
        <a:xfrm>
          <a:off x="11235067" y="2595698"/>
          <a:ext cx="349147" cy="624943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42</xdr:col>
      <xdr:colOff>141877</xdr:colOff>
      <xdr:row>32</xdr:row>
      <xdr:rowOff>12700</xdr:rowOff>
    </xdr:from>
    <xdr:to>
      <xdr:col>43</xdr:col>
      <xdr:colOff>200297</xdr:colOff>
      <xdr:row>32</xdr:row>
      <xdr:rowOff>20320</xdr:rowOff>
    </xdr:to>
    <xdr:cxnSp macro="">
      <xdr:nvCxnSpPr>
        <xdr:cNvPr id="56" name="Gerade Verbindung mit Pfeil 55">
          <a:extLst>
            <a:ext uri="{FF2B5EF4-FFF2-40B4-BE49-F238E27FC236}">
              <a16:creationId xmlns:a16="http://schemas.microsoft.com/office/drawing/2014/main" id="{0CBE23F8-4B28-4B24-B22A-D96B9967D0CA}"/>
            </a:ext>
          </a:extLst>
        </xdr:cNvPr>
        <xdr:cNvCxnSpPr/>
      </xdr:nvCxnSpPr>
      <xdr:spPr>
        <a:xfrm flipV="1">
          <a:off x="10755448" y="2806700"/>
          <a:ext cx="366849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56605</xdr:colOff>
      <xdr:row>35</xdr:row>
      <xdr:rowOff>9071</xdr:rowOff>
    </xdr:from>
    <xdr:to>
      <xdr:col>28</xdr:col>
      <xdr:colOff>122283</xdr:colOff>
      <xdr:row>35</xdr:row>
      <xdr:rowOff>16691</xdr:rowOff>
    </xdr:to>
    <xdr:cxnSp macro="">
      <xdr:nvCxnSpPr>
        <xdr:cNvPr id="57" name="Gerade Verbindung mit Pfeil 56">
          <a:extLst>
            <a:ext uri="{FF2B5EF4-FFF2-40B4-BE49-F238E27FC236}">
              <a16:creationId xmlns:a16="http://schemas.microsoft.com/office/drawing/2014/main" id="{1ED307A4-4E7A-4B25-B7EE-8A863CFD15A9}"/>
            </a:ext>
          </a:extLst>
        </xdr:cNvPr>
        <xdr:cNvCxnSpPr/>
      </xdr:nvCxnSpPr>
      <xdr:spPr>
        <a:xfrm flipV="1">
          <a:off x="6660605" y="3292928"/>
          <a:ext cx="201749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32</xdr:row>
      <xdr:rowOff>7620</xdr:rowOff>
    </xdr:from>
    <xdr:to>
      <xdr:col>26</xdr:col>
      <xdr:colOff>182880</xdr:colOff>
      <xdr:row>32</xdr:row>
      <xdr:rowOff>7620</xdr:rowOff>
    </xdr:to>
    <xdr:cxnSp macro="">
      <xdr:nvCxnSpPr>
        <xdr:cNvPr id="60" name="Gerade Verbindung mit Pfeil 59">
          <a:extLst>
            <a:ext uri="{FF2B5EF4-FFF2-40B4-BE49-F238E27FC236}">
              <a16:creationId xmlns:a16="http://schemas.microsoft.com/office/drawing/2014/main" id="{A9273A95-A944-4F7D-81EB-6BEB304C1339}"/>
            </a:ext>
          </a:extLst>
        </xdr:cNvPr>
        <xdr:cNvCxnSpPr/>
      </xdr:nvCxnSpPr>
      <xdr:spPr>
        <a:xfrm>
          <a:off x="6395357" y="2801620"/>
          <a:ext cx="18288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324126</xdr:colOff>
      <xdr:row>30</xdr:row>
      <xdr:rowOff>172002</xdr:rowOff>
    </xdr:from>
    <xdr:to>
      <xdr:col>29</xdr:col>
      <xdr:colOff>31750</xdr:colOff>
      <xdr:row>34</xdr:row>
      <xdr:rowOff>6350</xdr:rowOff>
    </xdr:to>
    <xdr:sp macro="" textlink="">
      <xdr:nvSpPr>
        <xdr:cNvPr id="61" name="Runde Klammer links/rechts 60">
          <a:extLst>
            <a:ext uri="{FF2B5EF4-FFF2-40B4-BE49-F238E27FC236}">
              <a16:creationId xmlns:a16="http://schemas.microsoft.com/office/drawing/2014/main" id="{890BA972-94AB-418F-BBF2-A9196C7ACFA8}"/>
            </a:ext>
          </a:extLst>
        </xdr:cNvPr>
        <xdr:cNvSpPr/>
      </xdr:nvSpPr>
      <xdr:spPr>
        <a:xfrm>
          <a:off x="6743976" y="2594981"/>
          <a:ext cx="336274" cy="604512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31</xdr:col>
      <xdr:colOff>0</xdr:colOff>
      <xdr:row>30</xdr:row>
      <xdr:rowOff>172278</xdr:rowOff>
    </xdr:from>
    <xdr:to>
      <xdr:col>32</xdr:col>
      <xdr:colOff>0</xdr:colOff>
      <xdr:row>34</xdr:row>
      <xdr:rowOff>0</xdr:rowOff>
    </xdr:to>
    <xdr:sp macro="" textlink="">
      <xdr:nvSpPr>
        <xdr:cNvPr id="62" name="Runde Klammer links/rechts 61">
          <a:extLst>
            <a:ext uri="{FF2B5EF4-FFF2-40B4-BE49-F238E27FC236}">
              <a16:creationId xmlns:a16="http://schemas.microsoft.com/office/drawing/2014/main" id="{786649A6-D222-495F-B508-8A8EE435B7FF}"/>
            </a:ext>
          </a:extLst>
        </xdr:cNvPr>
        <xdr:cNvSpPr/>
      </xdr:nvSpPr>
      <xdr:spPr>
        <a:xfrm>
          <a:off x="7520214" y="2595257"/>
          <a:ext cx="362857" cy="597886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33</xdr:col>
      <xdr:colOff>112485</xdr:colOff>
      <xdr:row>30</xdr:row>
      <xdr:rowOff>184978</xdr:rowOff>
    </xdr:from>
    <xdr:to>
      <xdr:col>34</xdr:col>
      <xdr:colOff>272142</xdr:colOff>
      <xdr:row>34</xdr:row>
      <xdr:rowOff>12700</xdr:rowOff>
    </xdr:to>
    <xdr:sp macro="" textlink="">
      <xdr:nvSpPr>
        <xdr:cNvPr id="63" name="Runde Klammer links/rechts 62">
          <a:extLst>
            <a:ext uri="{FF2B5EF4-FFF2-40B4-BE49-F238E27FC236}">
              <a16:creationId xmlns:a16="http://schemas.microsoft.com/office/drawing/2014/main" id="{E5BDFA48-5681-4E6C-864E-2C2645246F3B}"/>
            </a:ext>
          </a:extLst>
        </xdr:cNvPr>
        <xdr:cNvSpPr/>
      </xdr:nvSpPr>
      <xdr:spPr>
        <a:xfrm>
          <a:off x="8276771" y="2595257"/>
          <a:ext cx="341085" cy="610586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5</xdr:col>
      <xdr:colOff>0</xdr:colOff>
      <xdr:row>27</xdr:row>
      <xdr:rowOff>7620</xdr:rowOff>
    </xdr:from>
    <xdr:to>
      <xdr:col>5</xdr:col>
      <xdr:colOff>182880</xdr:colOff>
      <xdr:row>27</xdr:row>
      <xdr:rowOff>7620</xdr:rowOff>
    </xdr:to>
    <xdr:cxnSp macro="">
      <xdr:nvCxnSpPr>
        <xdr:cNvPr id="66" name="Gerade Verbindung mit Pfeil 65">
          <a:extLst>
            <a:ext uri="{FF2B5EF4-FFF2-40B4-BE49-F238E27FC236}">
              <a16:creationId xmlns:a16="http://schemas.microsoft.com/office/drawing/2014/main" id="{D374EA82-F782-4F1A-8243-0AA2E40A7225}"/>
            </a:ext>
          </a:extLst>
        </xdr:cNvPr>
        <xdr:cNvCxnSpPr/>
      </xdr:nvCxnSpPr>
      <xdr:spPr>
        <a:xfrm>
          <a:off x="6740071" y="4488906"/>
          <a:ext cx="18288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6626</xdr:colOff>
      <xdr:row>25</xdr:row>
      <xdr:rowOff>165652</xdr:rowOff>
    </xdr:from>
    <xdr:to>
      <xdr:col>8</xdr:col>
      <xdr:colOff>6626</xdr:colOff>
      <xdr:row>29</xdr:row>
      <xdr:rowOff>0</xdr:rowOff>
    </xdr:to>
    <xdr:sp macro="" textlink="">
      <xdr:nvSpPr>
        <xdr:cNvPr id="67" name="Runde Klammer links/rechts 66">
          <a:extLst>
            <a:ext uri="{FF2B5EF4-FFF2-40B4-BE49-F238E27FC236}">
              <a16:creationId xmlns:a16="http://schemas.microsoft.com/office/drawing/2014/main" id="{16936858-D5D6-47B6-97D9-226F8B9F868C}"/>
            </a:ext>
          </a:extLst>
        </xdr:cNvPr>
        <xdr:cNvSpPr/>
      </xdr:nvSpPr>
      <xdr:spPr>
        <a:xfrm>
          <a:off x="7055126" y="4247795"/>
          <a:ext cx="471714" cy="641705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9</xdr:col>
      <xdr:colOff>0</xdr:colOff>
      <xdr:row>25</xdr:row>
      <xdr:rowOff>172278</xdr:rowOff>
    </xdr:from>
    <xdr:to>
      <xdr:col>10</xdr:col>
      <xdr:colOff>0</xdr:colOff>
      <xdr:row>29</xdr:row>
      <xdr:rowOff>0</xdr:rowOff>
    </xdr:to>
    <xdr:sp macro="" textlink="">
      <xdr:nvSpPr>
        <xdr:cNvPr id="68" name="Runde Klammer links/rechts 67">
          <a:extLst>
            <a:ext uri="{FF2B5EF4-FFF2-40B4-BE49-F238E27FC236}">
              <a16:creationId xmlns:a16="http://schemas.microsoft.com/office/drawing/2014/main" id="{211D4B93-AA35-4965-A69D-202F113D9D99}"/>
            </a:ext>
          </a:extLst>
        </xdr:cNvPr>
        <xdr:cNvSpPr/>
      </xdr:nvSpPr>
      <xdr:spPr>
        <a:xfrm>
          <a:off x="7883071" y="4254421"/>
          <a:ext cx="281215" cy="635079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44</xdr:col>
      <xdr:colOff>4638</xdr:colOff>
      <xdr:row>47</xdr:row>
      <xdr:rowOff>160019</xdr:rowOff>
    </xdr:from>
    <xdr:to>
      <xdr:col>45</xdr:col>
      <xdr:colOff>0</xdr:colOff>
      <xdr:row>51</xdr:row>
      <xdr:rowOff>27498</xdr:rowOff>
    </xdr:to>
    <xdr:sp macro="" textlink="">
      <xdr:nvSpPr>
        <xdr:cNvPr id="69" name="Runde Klammer links/rechts 68">
          <a:extLst>
            <a:ext uri="{FF2B5EF4-FFF2-40B4-BE49-F238E27FC236}">
              <a16:creationId xmlns:a16="http://schemas.microsoft.com/office/drawing/2014/main" id="{8EF75E8A-512A-4E24-AF15-04B2EAB8BA1E}"/>
            </a:ext>
          </a:extLst>
        </xdr:cNvPr>
        <xdr:cNvSpPr/>
      </xdr:nvSpPr>
      <xdr:spPr>
        <a:xfrm>
          <a:off x="11235067" y="5847805"/>
          <a:ext cx="349147" cy="665764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42</xdr:col>
      <xdr:colOff>141877</xdr:colOff>
      <xdr:row>49</xdr:row>
      <xdr:rowOff>12700</xdr:rowOff>
    </xdr:from>
    <xdr:to>
      <xdr:col>43</xdr:col>
      <xdr:colOff>200297</xdr:colOff>
      <xdr:row>49</xdr:row>
      <xdr:rowOff>20320</xdr:rowOff>
    </xdr:to>
    <xdr:cxnSp macro="">
      <xdr:nvCxnSpPr>
        <xdr:cNvPr id="76" name="Gerade Verbindung mit Pfeil 75">
          <a:extLst>
            <a:ext uri="{FF2B5EF4-FFF2-40B4-BE49-F238E27FC236}">
              <a16:creationId xmlns:a16="http://schemas.microsoft.com/office/drawing/2014/main" id="{16A9B893-6B83-4C1B-9AEB-30529A7FC466}"/>
            </a:ext>
          </a:extLst>
        </xdr:cNvPr>
        <xdr:cNvCxnSpPr/>
      </xdr:nvCxnSpPr>
      <xdr:spPr>
        <a:xfrm flipV="1">
          <a:off x="10755448" y="6099629"/>
          <a:ext cx="366849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56605</xdr:colOff>
      <xdr:row>52</xdr:row>
      <xdr:rowOff>9071</xdr:rowOff>
    </xdr:from>
    <xdr:to>
      <xdr:col>28</xdr:col>
      <xdr:colOff>122283</xdr:colOff>
      <xdr:row>52</xdr:row>
      <xdr:rowOff>16691</xdr:rowOff>
    </xdr:to>
    <xdr:cxnSp macro="">
      <xdr:nvCxnSpPr>
        <xdr:cNvPr id="77" name="Gerade Verbindung mit Pfeil 76">
          <a:extLst>
            <a:ext uri="{FF2B5EF4-FFF2-40B4-BE49-F238E27FC236}">
              <a16:creationId xmlns:a16="http://schemas.microsoft.com/office/drawing/2014/main" id="{BFA14A71-90D4-4535-A5D2-6406D7E512C9}"/>
            </a:ext>
          </a:extLst>
        </xdr:cNvPr>
        <xdr:cNvCxnSpPr/>
      </xdr:nvCxnSpPr>
      <xdr:spPr>
        <a:xfrm flipV="1">
          <a:off x="6660605" y="6694714"/>
          <a:ext cx="201749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49</xdr:row>
      <xdr:rowOff>7620</xdr:rowOff>
    </xdr:from>
    <xdr:to>
      <xdr:col>26</xdr:col>
      <xdr:colOff>182880</xdr:colOff>
      <xdr:row>49</xdr:row>
      <xdr:rowOff>7620</xdr:rowOff>
    </xdr:to>
    <xdr:cxnSp macro="">
      <xdr:nvCxnSpPr>
        <xdr:cNvPr id="78" name="Gerade Verbindung mit Pfeil 77">
          <a:extLst>
            <a:ext uri="{FF2B5EF4-FFF2-40B4-BE49-F238E27FC236}">
              <a16:creationId xmlns:a16="http://schemas.microsoft.com/office/drawing/2014/main" id="{31CCA1B2-EF69-44C3-8D7D-EBE6685181DD}"/>
            </a:ext>
          </a:extLst>
        </xdr:cNvPr>
        <xdr:cNvCxnSpPr/>
      </xdr:nvCxnSpPr>
      <xdr:spPr>
        <a:xfrm>
          <a:off x="6395357" y="6094549"/>
          <a:ext cx="18288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324126</xdr:colOff>
      <xdr:row>47</xdr:row>
      <xdr:rowOff>172002</xdr:rowOff>
    </xdr:from>
    <xdr:to>
      <xdr:col>29</xdr:col>
      <xdr:colOff>31750</xdr:colOff>
      <xdr:row>51</xdr:row>
      <xdr:rowOff>6350</xdr:rowOff>
    </xdr:to>
    <xdr:sp macro="" textlink="">
      <xdr:nvSpPr>
        <xdr:cNvPr id="79" name="Runde Klammer links/rechts 78">
          <a:extLst>
            <a:ext uri="{FF2B5EF4-FFF2-40B4-BE49-F238E27FC236}">
              <a16:creationId xmlns:a16="http://schemas.microsoft.com/office/drawing/2014/main" id="{9349CEE8-7C19-46EB-89C2-D25376E8BFFE}"/>
            </a:ext>
          </a:extLst>
        </xdr:cNvPr>
        <xdr:cNvSpPr/>
      </xdr:nvSpPr>
      <xdr:spPr>
        <a:xfrm>
          <a:off x="6743976" y="5859788"/>
          <a:ext cx="336274" cy="632633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31</xdr:col>
      <xdr:colOff>0</xdr:colOff>
      <xdr:row>47</xdr:row>
      <xdr:rowOff>172278</xdr:rowOff>
    </xdr:from>
    <xdr:to>
      <xdr:col>32</xdr:col>
      <xdr:colOff>0</xdr:colOff>
      <xdr:row>51</xdr:row>
      <xdr:rowOff>0</xdr:rowOff>
    </xdr:to>
    <xdr:sp macro="" textlink="">
      <xdr:nvSpPr>
        <xdr:cNvPr id="80" name="Runde Klammer links/rechts 79">
          <a:extLst>
            <a:ext uri="{FF2B5EF4-FFF2-40B4-BE49-F238E27FC236}">
              <a16:creationId xmlns:a16="http://schemas.microsoft.com/office/drawing/2014/main" id="{2C5D0603-38C4-4D8F-BD2D-2D28271C3B77}"/>
            </a:ext>
          </a:extLst>
        </xdr:cNvPr>
        <xdr:cNvSpPr/>
      </xdr:nvSpPr>
      <xdr:spPr>
        <a:xfrm>
          <a:off x="7520214" y="5860064"/>
          <a:ext cx="362857" cy="626007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33</xdr:col>
      <xdr:colOff>112485</xdr:colOff>
      <xdr:row>47</xdr:row>
      <xdr:rowOff>184978</xdr:rowOff>
    </xdr:from>
    <xdr:to>
      <xdr:col>34</xdr:col>
      <xdr:colOff>272142</xdr:colOff>
      <xdr:row>51</xdr:row>
      <xdr:rowOff>12700</xdr:rowOff>
    </xdr:to>
    <xdr:sp macro="" textlink="">
      <xdr:nvSpPr>
        <xdr:cNvPr id="81" name="Runde Klammer links/rechts 80">
          <a:extLst>
            <a:ext uri="{FF2B5EF4-FFF2-40B4-BE49-F238E27FC236}">
              <a16:creationId xmlns:a16="http://schemas.microsoft.com/office/drawing/2014/main" id="{95B31FE4-284E-4305-BD69-9B553D443F83}"/>
            </a:ext>
          </a:extLst>
        </xdr:cNvPr>
        <xdr:cNvSpPr/>
      </xdr:nvSpPr>
      <xdr:spPr>
        <a:xfrm>
          <a:off x="8276771" y="5872764"/>
          <a:ext cx="341085" cy="626007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5</xdr:col>
      <xdr:colOff>0</xdr:colOff>
      <xdr:row>27</xdr:row>
      <xdr:rowOff>7620</xdr:rowOff>
    </xdr:from>
    <xdr:to>
      <xdr:col>5</xdr:col>
      <xdr:colOff>182880</xdr:colOff>
      <xdr:row>27</xdr:row>
      <xdr:rowOff>7620</xdr:rowOff>
    </xdr:to>
    <xdr:cxnSp macro="">
      <xdr:nvCxnSpPr>
        <xdr:cNvPr id="82" name="Gerade Verbindung mit Pfeil 81">
          <a:extLst>
            <a:ext uri="{FF2B5EF4-FFF2-40B4-BE49-F238E27FC236}">
              <a16:creationId xmlns:a16="http://schemas.microsoft.com/office/drawing/2014/main" id="{1A878E54-8306-4A63-A165-6853FCAF36C6}"/>
            </a:ext>
          </a:extLst>
        </xdr:cNvPr>
        <xdr:cNvCxnSpPr/>
      </xdr:nvCxnSpPr>
      <xdr:spPr>
        <a:xfrm>
          <a:off x="6740071" y="4488906"/>
          <a:ext cx="18288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6626</xdr:colOff>
      <xdr:row>25</xdr:row>
      <xdr:rowOff>165652</xdr:rowOff>
    </xdr:from>
    <xdr:to>
      <xdr:col>8</xdr:col>
      <xdr:colOff>6626</xdr:colOff>
      <xdr:row>29</xdr:row>
      <xdr:rowOff>0</xdr:rowOff>
    </xdr:to>
    <xdr:sp macro="" textlink="">
      <xdr:nvSpPr>
        <xdr:cNvPr id="83" name="Runde Klammer links/rechts 82">
          <a:extLst>
            <a:ext uri="{FF2B5EF4-FFF2-40B4-BE49-F238E27FC236}">
              <a16:creationId xmlns:a16="http://schemas.microsoft.com/office/drawing/2014/main" id="{B01CF124-D78A-4FB0-8581-CB6A9AB31088}"/>
            </a:ext>
          </a:extLst>
        </xdr:cNvPr>
        <xdr:cNvSpPr/>
      </xdr:nvSpPr>
      <xdr:spPr>
        <a:xfrm>
          <a:off x="7055126" y="4247795"/>
          <a:ext cx="471714" cy="641705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9</xdr:col>
      <xdr:colOff>0</xdr:colOff>
      <xdr:row>25</xdr:row>
      <xdr:rowOff>172278</xdr:rowOff>
    </xdr:from>
    <xdr:to>
      <xdr:col>10</xdr:col>
      <xdr:colOff>0</xdr:colOff>
      <xdr:row>29</xdr:row>
      <xdr:rowOff>0</xdr:rowOff>
    </xdr:to>
    <xdr:sp macro="" textlink="">
      <xdr:nvSpPr>
        <xdr:cNvPr id="84" name="Runde Klammer links/rechts 83">
          <a:extLst>
            <a:ext uri="{FF2B5EF4-FFF2-40B4-BE49-F238E27FC236}">
              <a16:creationId xmlns:a16="http://schemas.microsoft.com/office/drawing/2014/main" id="{5A6920D1-E8BB-4987-886B-7E0C9779519E}"/>
            </a:ext>
          </a:extLst>
        </xdr:cNvPr>
        <xdr:cNvSpPr/>
      </xdr:nvSpPr>
      <xdr:spPr>
        <a:xfrm>
          <a:off x="7883071" y="4254421"/>
          <a:ext cx="281215" cy="635079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44</xdr:col>
      <xdr:colOff>4638</xdr:colOff>
      <xdr:row>47</xdr:row>
      <xdr:rowOff>160019</xdr:rowOff>
    </xdr:from>
    <xdr:to>
      <xdr:col>45</xdr:col>
      <xdr:colOff>0</xdr:colOff>
      <xdr:row>51</xdr:row>
      <xdr:rowOff>27498</xdr:rowOff>
    </xdr:to>
    <xdr:sp macro="" textlink="">
      <xdr:nvSpPr>
        <xdr:cNvPr id="85" name="Runde Klammer links/rechts 84">
          <a:extLst>
            <a:ext uri="{FF2B5EF4-FFF2-40B4-BE49-F238E27FC236}">
              <a16:creationId xmlns:a16="http://schemas.microsoft.com/office/drawing/2014/main" id="{6DD3EF43-531F-4383-90DF-1516AD0A457E}"/>
            </a:ext>
          </a:extLst>
        </xdr:cNvPr>
        <xdr:cNvSpPr/>
      </xdr:nvSpPr>
      <xdr:spPr>
        <a:xfrm>
          <a:off x="11235067" y="5847805"/>
          <a:ext cx="349147" cy="665764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42</xdr:col>
      <xdr:colOff>141877</xdr:colOff>
      <xdr:row>49</xdr:row>
      <xdr:rowOff>12700</xdr:rowOff>
    </xdr:from>
    <xdr:to>
      <xdr:col>43</xdr:col>
      <xdr:colOff>200297</xdr:colOff>
      <xdr:row>49</xdr:row>
      <xdr:rowOff>20320</xdr:rowOff>
    </xdr:to>
    <xdr:cxnSp macro="">
      <xdr:nvCxnSpPr>
        <xdr:cNvPr id="86" name="Gerade Verbindung mit Pfeil 85">
          <a:extLst>
            <a:ext uri="{FF2B5EF4-FFF2-40B4-BE49-F238E27FC236}">
              <a16:creationId xmlns:a16="http://schemas.microsoft.com/office/drawing/2014/main" id="{9C61EE58-950E-43FF-B4D2-63EFD7A315EF}"/>
            </a:ext>
          </a:extLst>
        </xdr:cNvPr>
        <xdr:cNvCxnSpPr/>
      </xdr:nvCxnSpPr>
      <xdr:spPr>
        <a:xfrm flipV="1">
          <a:off x="10755448" y="6099629"/>
          <a:ext cx="366849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56605</xdr:colOff>
      <xdr:row>52</xdr:row>
      <xdr:rowOff>9071</xdr:rowOff>
    </xdr:from>
    <xdr:to>
      <xdr:col>28</xdr:col>
      <xdr:colOff>122283</xdr:colOff>
      <xdr:row>52</xdr:row>
      <xdr:rowOff>16691</xdr:rowOff>
    </xdr:to>
    <xdr:cxnSp macro="">
      <xdr:nvCxnSpPr>
        <xdr:cNvPr id="87" name="Gerade Verbindung mit Pfeil 86">
          <a:extLst>
            <a:ext uri="{FF2B5EF4-FFF2-40B4-BE49-F238E27FC236}">
              <a16:creationId xmlns:a16="http://schemas.microsoft.com/office/drawing/2014/main" id="{64BC3359-57A0-4956-880D-16995D06B27E}"/>
            </a:ext>
          </a:extLst>
        </xdr:cNvPr>
        <xdr:cNvCxnSpPr/>
      </xdr:nvCxnSpPr>
      <xdr:spPr>
        <a:xfrm flipV="1">
          <a:off x="6660605" y="6694714"/>
          <a:ext cx="201749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49</xdr:row>
      <xdr:rowOff>7620</xdr:rowOff>
    </xdr:from>
    <xdr:to>
      <xdr:col>26</xdr:col>
      <xdr:colOff>182880</xdr:colOff>
      <xdr:row>49</xdr:row>
      <xdr:rowOff>7620</xdr:rowOff>
    </xdr:to>
    <xdr:cxnSp macro="">
      <xdr:nvCxnSpPr>
        <xdr:cNvPr id="88" name="Gerade Verbindung mit Pfeil 87">
          <a:extLst>
            <a:ext uri="{FF2B5EF4-FFF2-40B4-BE49-F238E27FC236}">
              <a16:creationId xmlns:a16="http://schemas.microsoft.com/office/drawing/2014/main" id="{FADCC0AA-6A18-4D7B-B9C2-624E3F9401AC}"/>
            </a:ext>
          </a:extLst>
        </xdr:cNvPr>
        <xdr:cNvCxnSpPr/>
      </xdr:nvCxnSpPr>
      <xdr:spPr>
        <a:xfrm>
          <a:off x="6395357" y="6094549"/>
          <a:ext cx="18288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324126</xdr:colOff>
      <xdr:row>47</xdr:row>
      <xdr:rowOff>172002</xdr:rowOff>
    </xdr:from>
    <xdr:to>
      <xdr:col>29</xdr:col>
      <xdr:colOff>31750</xdr:colOff>
      <xdr:row>51</xdr:row>
      <xdr:rowOff>6350</xdr:rowOff>
    </xdr:to>
    <xdr:sp macro="" textlink="">
      <xdr:nvSpPr>
        <xdr:cNvPr id="89" name="Runde Klammer links/rechts 88">
          <a:extLst>
            <a:ext uri="{FF2B5EF4-FFF2-40B4-BE49-F238E27FC236}">
              <a16:creationId xmlns:a16="http://schemas.microsoft.com/office/drawing/2014/main" id="{AF26EAA3-BA9E-4CE0-8EB5-A148C44ED50E}"/>
            </a:ext>
          </a:extLst>
        </xdr:cNvPr>
        <xdr:cNvSpPr/>
      </xdr:nvSpPr>
      <xdr:spPr>
        <a:xfrm>
          <a:off x="6743976" y="5859788"/>
          <a:ext cx="336274" cy="632633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31</xdr:col>
      <xdr:colOff>0</xdr:colOff>
      <xdr:row>47</xdr:row>
      <xdr:rowOff>172278</xdr:rowOff>
    </xdr:from>
    <xdr:to>
      <xdr:col>32</xdr:col>
      <xdr:colOff>0</xdr:colOff>
      <xdr:row>51</xdr:row>
      <xdr:rowOff>0</xdr:rowOff>
    </xdr:to>
    <xdr:sp macro="" textlink="">
      <xdr:nvSpPr>
        <xdr:cNvPr id="90" name="Runde Klammer links/rechts 89">
          <a:extLst>
            <a:ext uri="{FF2B5EF4-FFF2-40B4-BE49-F238E27FC236}">
              <a16:creationId xmlns:a16="http://schemas.microsoft.com/office/drawing/2014/main" id="{5631D6FD-62D6-4259-854C-BD90B5AFAAC8}"/>
            </a:ext>
          </a:extLst>
        </xdr:cNvPr>
        <xdr:cNvSpPr/>
      </xdr:nvSpPr>
      <xdr:spPr>
        <a:xfrm>
          <a:off x="7520214" y="5860064"/>
          <a:ext cx="362857" cy="626007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33</xdr:col>
      <xdr:colOff>112485</xdr:colOff>
      <xdr:row>47</xdr:row>
      <xdr:rowOff>184978</xdr:rowOff>
    </xdr:from>
    <xdr:to>
      <xdr:col>34</xdr:col>
      <xdr:colOff>272142</xdr:colOff>
      <xdr:row>51</xdr:row>
      <xdr:rowOff>12700</xdr:rowOff>
    </xdr:to>
    <xdr:sp macro="" textlink="">
      <xdr:nvSpPr>
        <xdr:cNvPr id="91" name="Runde Klammer links/rechts 90">
          <a:extLst>
            <a:ext uri="{FF2B5EF4-FFF2-40B4-BE49-F238E27FC236}">
              <a16:creationId xmlns:a16="http://schemas.microsoft.com/office/drawing/2014/main" id="{E8828EE6-A998-4310-9813-2CA267F9F780}"/>
            </a:ext>
          </a:extLst>
        </xdr:cNvPr>
        <xdr:cNvSpPr/>
      </xdr:nvSpPr>
      <xdr:spPr>
        <a:xfrm>
          <a:off x="8276771" y="5872764"/>
          <a:ext cx="341085" cy="626007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44</xdr:col>
      <xdr:colOff>4638</xdr:colOff>
      <xdr:row>30</xdr:row>
      <xdr:rowOff>160019</xdr:rowOff>
    </xdr:from>
    <xdr:to>
      <xdr:col>45</xdr:col>
      <xdr:colOff>0</xdr:colOff>
      <xdr:row>34</xdr:row>
      <xdr:rowOff>27498</xdr:rowOff>
    </xdr:to>
    <xdr:sp macro="" textlink="">
      <xdr:nvSpPr>
        <xdr:cNvPr id="92" name="Runde Klammer links/rechts 91">
          <a:extLst>
            <a:ext uri="{FF2B5EF4-FFF2-40B4-BE49-F238E27FC236}">
              <a16:creationId xmlns:a16="http://schemas.microsoft.com/office/drawing/2014/main" id="{C86C04B9-1EF9-4C7E-A1D9-71411E36C61B}"/>
            </a:ext>
          </a:extLst>
        </xdr:cNvPr>
        <xdr:cNvSpPr/>
      </xdr:nvSpPr>
      <xdr:spPr>
        <a:xfrm>
          <a:off x="11244138" y="2597008"/>
          <a:ext cx="348140" cy="619601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42</xdr:col>
      <xdr:colOff>141877</xdr:colOff>
      <xdr:row>32</xdr:row>
      <xdr:rowOff>12700</xdr:rowOff>
    </xdr:from>
    <xdr:to>
      <xdr:col>43</xdr:col>
      <xdr:colOff>200297</xdr:colOff>
      <xdr:row>32</xdr:row>
      <xdr:rowOff>20320</xdr:rowOff>
    </xdr:to>
    <xdr:cxnSp macro="">
      <xdr:nvCxnSpPr>
        <xdr:cNvPr id="93" name="Gerade Verbindung mit Pfeil 92">
          <a:extLst>
            <a:ext uri="{FF2B5EF4-FFF2-40B4-BE49-F238E27FC236}">
              <a16:creationId xmlns:a16="http://schemas.microsoft.com/office/drawing/2014/main" id="{CBCFC1A6-483C-44D1-A2A7-A85227385A9E}"/>
            </a:ext>
          </a:extLst>
        </xdr:cNvPr>
        <xdr:cNvCxnSpPr/>
      </xdr:nvCxnSpPr>
      <xdr:spPr>
        <a:xfrm flipV="1">
          <a:off x="10774599" y="2806700"/>
          <a:ext cx="361809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56605</xdr:colOff>
      <xdr:row>35</xdr:row>
      <xdr:rowOff>9071</xdr:rowOff>
    </xdr:from>
    <xdr:to>
      <xdr:col>28</xdr:col>
      <xdr:colOff>122283</xdr:colOff>
      <xdr:row>35</xdr:row>
      <xdr:rowOff>16691</xdr:rowOff>
    </xdr:to>
    <xdr:cxnSp macro="">
      <xdr:nvCxnSpPr>
        <xdr:cNvPr id="94" name="Gerade Verbindung mit Pfeil 93">
          <a:extLst>
            <a:ext uri="{FF2B5EF4-FFF2-40B4-BE49-F238E27FC236}">
              <a16:creationId xmlns:a16="http://schemas.microsoft.com/office/drawing/2014/main" id="{3A797389-90E3-46F9-AB2A-5802AE79509F}"/>
            </a:ext>
          </a:extLst>
        </xdr:cNvPr>
        <xdr:cNvCxnSpPr/>
      </xdr:nvCxnSpPr>
      <xdr:spPr>
        <a:xfrm flipV="1">
          <a:off x="6688827" y="3268738"/>
          <a:ext cx="206789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32</xdr:row>
      <xdr:rowOff>7620</xdr:rowOff>
    </xdr:from>
    <xdr:to>
      <xdr:col>26</xdr:col>
      <xdr:colOff>182880</xdr:colOff>
      <xdr:row>32</xdr:row>
      <xdr:rowOff>7620</xdr:rowOff>
    </xdr:to>
    <xdr:cxnSp macro="">
      <xdr:nvCxnSpPr>
        <xdr:cNvPr id="95" name="Gerade Verbindung mit Pfeil 94">
          <a:extLst>
            <a:ext uri="{FF2B5EF4-FFF2-40B4-BE49-F238E27FC236}">
              <a16:creationId xmlns:a16="http://schemas.microsoft.com/office/drawing/2014/main" id="{FCEC4789-4ADD-4E22-8AAA-88946D0C1009}"/>
            </a:ext>
          </a:extLst>
        </xdr:cNvPr>
        <xdr:cNvCxnSpPr/>
      </xdr:nvCxnSpPr>
      <xdr:spPr>
        <a:xfrm>
          <a:off x="6420556" y="2801620"/>
          <a:ext cx="18288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324126</xdr:colOff>
      <xdr:row>30</xdr:row>
      <xdr:rowOff>172002</xdr:rowOff>
    </xdr:from>
    <xdr:to>
      <xdr:col>29</xdr:col>
      <xdr:colOff>31750</xdr:colOff>
      <xdr:row>34</xdr:row>
      <xdr:rowOff>6350</xdr:rowOff>
    </xdr:to>
    <xdr:sp macro="" textlink="">
      <xdr:nvSpPr>
        <xdr:cNvPr id="96" name="Runde Klammer links/rechts 95">
          <a:extLst>
            <a:ext uri="{FF2B5EF4-FFF2-40B4-BE49-F238E27FC236}">
              <a16:creationId xmlns:a16="http://schemas.microsoft.com/office/drawing/2014/main" id="{D6280C63-2F83-4F96-BD7D-E67CFCC7C449}"/>
            </a:ext>
          </a:extLst>
        </xdr:cNvPr>
        <xdr:cNvSpPr/>
      </xdr:nvSpPr>
      <xdr:spPr>
        <a:xfrm>
          <a:off x="6772198" y="2596291"/>
          <a:ext cx="336274" cy="599170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31</xdr:col>
      <xdr:colOff>0</xdr:colOff>
      <xdr:row>30</xdr:row>
      <xdr:rowOff>172278</xdr:rowOff>
    </xdr:from>
    <xdr:to>
      <xdr:col>32</xdr:col>
      <xdr:colOff>0</xdr:colOff>
      <xdr:row>34</xdr:row>
      <xdr:rowOff>0</xdr:rowOff>
    </xdr:to>
    <xdr:sp macro="" textlink="">
      <xdr:nvSpPr>
        <xdr:cNvPr id="98" name="Runde Klammer links/rechts 97">
          <a:extLst>
            <a:ext uri="{FF2B5EF4-FFF2-40B4-BE49-F238E27FC236}">
              <a16:creationId xmlns:a16="http://schemas.microsoft.com/office/drawing/2014/main" id="{D1B832E1-11E5-4DA0-9464-06B6051A413D}"/>
            </a:ext>
          </a:extLst>
        </xdr:cNvPr>
        <xdr:cNvSpPr/>
      </xdr:nvSpPr>
      <xdr:spPr>
        <a:xfrm>
          <a:off x="7549444" y="2596567"/>
          <a:ext cx="359834" cy="592544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33</xdr:col>
      <xdr:colOff>112485</xdr:colOff>
      <xdr:row>30</xdr:row>
      <xdr:rowOff>184978</xdr:rowOff>
    </xdr:from>
    <xdr:to>
      <xdr:col>34</xdr:col>
      <xdr:colOff>272142</xdr:colOff>
      <xdr:row>34</xdr:row>
      <xdr:rowOff>12700</xdr:rowOff>
    </xdr:to>
    <xdr:sp macro="" textlink="">
      <xdr:nvSpPr>
        <xdr:cNvPr id="99" name="Runde Klammer links/rechts 98">
          <a:extLst>
            <a:ext uri="{FF2B5EF4-FFF2-40B4-BE49-F238E27FC236}">
              <a16:creationId xmlns:a16="http://schemas.microsoft.com/office/drawing/2014/main" id="{4DB434E1-AED9-4E5A-9BFB-3B44E9C13320}"/>
            </a:ext>
          </a:extLst>
        </xdr:cNvPr>
        <xdr:cNvSpPr/>
      </xdr:nvSpPr>
      <xdr:spPr>
        <a:xfrm>
          <a:off x="8303985" y="2596567"/>
          <a:ext cx="336046" cy="605244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44</xdr:col>
      <xdr:colOff>4638</xdr:colOff>
      <xdr:row>47</xdr:row>
      <xdr:rowOff>160019</xdr:rowOff>
    </xdr:from>
    <xdr:to>
      <xdr:col>45</xdr:col>
      <xdr:colOff>0</xdr:colOff>
      <xdr:row>51</xdr:row>
      <xdr:rowOff>27498</xdr:rowOff>
    </xdr:to>
    <xdr:sp macro="" textlink="">
      <xdr:nvSpPr>
        <xdr:cNvPr id="100" name="Runde Klammer links/rechts 99">
          <a:extLst>
            <a:ext uri="{FF2B5EF4-FFF2-40B4-BE49-F238E27FC236}">
              <a16:creationId xmlns:a16="http://schemas.microsoft.com/office/drawing/2014/main" id="{CE812472-BD95-4494-B1F6-B544D3668530}"/>
            </a:ext>
          </a:extLst>
        </xdr:cNvPr>
        <xdr:cNvSpPr/>
      </xdr:nvSpPr>
      <xdr:spPr>
        <a:xfrm>
          <a:off x="11244138" y="2597008"/>
          <a:ext cx="348140" cy="619601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42</xdr:col>
      <xdr:colOff>141877</xdr:colOff>
      <xdr:row>49</xdr:row>
      <xdr:rowOff>12700</xdr:rowOff>
    </xdr:from>
    <xdr:to>
      <xdr:col>43</xdr:col>
      <xdr:colOff>200297</xdr:colOff>
      <xdr:row>49</xdr:row>
      <xdr:rowOff>20320</xdr:rowOff>
    </xdr:to>
    <xdr:cxnSp macro="">
      <xdr:nvCxnSpPr>
        <xdr:cNvPr id="101" name="Gerade Verbindung mit Pfeil 100">
          <a:extLst>
            <a:ext uri="{FF2B5EF4-FFF2-40B4-BE49-F238E27FC236}">
              <a16:creationId xmlns:a16="http://schemas.microsoft.com/office/drawing/2014/main" id="{E6188468-E49E-495D-80FE-AF463AD02A2D}"/>
            </a:ext>
          </a:extLst>
        </xdr:cNvPr>
        <xdr:cNvCxnSpPr/>
      </xdr:nvCxnSpPr>
      <xdr:spPr>
        <a:xfrm flipV="1">
          <a:off x="10774599" y="2806700"/>
          <a:ext cx="361809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56605</xdr:colOff>
      <xdr:row>52</xdr:row>
      <xdr:rowOff>9071</xdr:rowOff>
    </xdr:from>
    <xdr:to>
      <xdr:col>28</xdr:col>
      <xdr:colOff>122283</xdr:colOff>
      <xdr:row>52</xdr:row>
      <xdr:rowOff>16691</xdr:rowOff>
    </xdr:to>
    <xdr:cxnSp macro="">
      <xdr:nvCxnSpPr>
        <xdr:cNvPr id="102" name="Gerade Verbindung mit Pfeil 101">
          <a:extLst>
            <a:ext uri="{FF2B5EF4-FFF2-40B4-BE49-F238E27FC236}">
              <a16:creationId xmlns:a16="http://schemas.microsoft.com/office/drawing/2014/main" id="{0A410E5C-78E2-444B-A86F-909186ACE764}"/>
            </a:ext>
          </a:extLst>
        </xdr:cNvPr>
        <xdr:cNvCxnSpPr/>
      </xdr:nvCxnSpPr>
      <xdr:spPr>
        <a:xfrm flipV="1">
          <a:off x="6688827" y="3268738"/>
          <a:ext cx="206789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49</xdr:row>
      <xdr:rowOff>7620</xdr:rowOff>
    </xdr:from>
    <xdr:to>
      <xdr:col>26</xdr:col>
      <xdr:colOff>182880</xdr:colOff>
      <xdr:row>49</xdr:row>
      <xdr:rowOff>7620</xdr:rowOff>
    </xdr:to>
    <xdr:cxnSp macro="">
      <xdr:nvCxnSpPr>
        <xdr:cNvPr id="103" name="Gerade Verbindung mit Pfeil 102">
          <a:extLst>
            <a:ext uri="{FF2B5EF4-FFF2-40B4-BE49-F238E27FC236}">
              <a16:creationId xmlns:a16="http://schemas.microsoft.com/office/drawing/2014/main" id="{CB65F0E0-BED8-4707-A77E-133A84EE9A5E}"/>
            </a:ext>
          </a:extLst>
        </xdr:cNvPr>
        <xdr:cNvCxnSpPr/>
      </xdr:nvCxnSpPr>
      <xdr:spPr>
        <a:xfrm>
          <a:off x="6420556" y="2801620"/>
          <a:ext cx="18288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324126</xdr:colOff>
      <xdr:row>47</xdr:row>
      <xdr:rowOff>172002</xdr:rowOff>
    </xdr:from>
    <xdr:to>
      <xdr:col>29</xdr:col>
      <xdr:colOff>31750</xdr:colOff>
      <xdr:row>51</xdr:row>
      <xdr:rowOff>6350</xdr:rowOff>
    </xdr:to>
    <xdr:sp macro="" textlink="">
      <xdr:nvSpPr>
        <xdr:cNvPr id="104" name="Runde Klammer links/rechts 103">
          <a:extLst>
            <a:ext uri="{FF2B5EF4-FFF2-40B4-BE49-F238E27FC236}">
              <a16:creationId xmlns:a16="http://schemas.microsoft.com/office/drawing/2014/main" id="{42FC8B3E-DAC5-4C0D-8A39-27EDA915A801}"/>
            </a:ext>
          </a:extLst>
        </xdr:cNvPr>
        <xdr:cNvSpPr/>
      </xdr:nvSpPr>
      <xdr:spPr>
        <a:xfrm>
          <a:off x="6772198" y="2596291"/>
          <a:ext cx="336274" cy="599170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31</xdr:col>
      <xdr:colOff>0</xdr:colOff>
      <xdr:row>47</xdr:row>
      <xdr:rowOff>172278</xdr:rowOff>
    </xdr:from>
    <xdr:to>
      <xdr:col>32</xdr:col>
      <xdr:colOff>0</xdr:colOff>
      <xdr:row>51</xdr:row>
      <xdr:rowOff>0</xdr:rowOff>
    </xdr:to>
    <xdr:sp macro="" textlink="">
      <xdr:nvSpPr>
        <xdr:cNvPr id="105" name="Runde Klammer links/rechts 104">
          <a:extLst>
            <a:ext uri="{FF2B5EF4-FFF2-40B4-BE49-F238E27FC236}">
              <a16:creationId xmlns:a16="http://schemas.microsoft.com/office/drawing/2014/main" id="{856E1E09-56F8-4AB0-B69A-689B540AEC25}"/>
            </a:ext>
          </a:extLst>
        </xdr:cNvPr>
        <xdr:cNvSpPr/>
      </xdr:nvSpPr>
      <xdr:spPr>
        <a:xfrm>
          <a:off x="7549444" y="2596567"/>
          <a:ext cx="359834" cy="592544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33</xdr:col>
      <xdr:colOff>112485</xdr:colOff>
      <xdr:row>47</xdr:row>
      <xdr:rowOff>184978</xdr:rowOff>
    </xdr:from>
    <xdr:to>
      <xdr:col>34</xdr:col>
      <xdr:colOff>272142</xdr:colOff>
      <xdr:row>51</xdr:row>
      <xdr:rowOff>12700</xdr:rowOff>
    </xdr:to>
    <xdr:sp macro="" textlink="">
      <xdr:nvSpPr>
        <xdr:cNvPr id="106" name="Runde Klammer links/rechts 105">
          <a:extLst>
            <a:ext uri="{FF2B5EF4-FFF2-40B4-BE49-F238E27FC236}">
              <a16:creationId xmlns:a16="http://schemas.microsoft.com/office/drawing/2014/main" id="{2C0E7E69-D3A6-48E5-9790-60E78FB61DAD}"/>
            </a:ext>
          </a:extLst>
        </xdr:cNvPr>
        <xdr:cNvSpPr/>
      </xdr:nvSpPr>
      <xdr:spPr>
        <a:xfrm>
          <a:off x="8303985" y="2596567"/>
          <a:ext cx="336046" cy="605244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5</xdr:col>
      <xdr:colOff>0</xdr:colOff>
      <xdr:row>27</xdr:row>
      <xdr:rowOff>7620</xdr:rowOff>
    </xdr:from>
    <xdr:to>
      <xdr:col>5</xdr:col>
      <xdr:colOff>182880</xdr:colOff>
      <xdr:row>27</xdr:row>
      <xdr:rowOff>7620</xdr:rowOff>
    </xdr:to>
    <xdr:cxnSp macro="">
      <xdr:nvCxnSpPr>
        <xdr:cNvPr id="107" name="Gerade Verbindung mit Pfeil 106">
          <a:extLst>
            <a:ext uri="{FF2B5EF4-FFF2-40B4-BE49-F238E27FC236}">
              <a16:creationId xmlns:a16="http://schemas.microsoft.com/office/drawing/2014/main" id="{8B0179B6-0C0B-45B4-B144-7D9079353E62}"/>
            </a:ext>
          </a:extLst>
        </xdr:cNvPr>
        <xdr:cNvCxnSpPr/>
      </xdr:nvCxnSpPr>
      <xdr:spPr>
        <a:xfrm>
          <a:off x="6773333" y="4346787"/>
          <a:ext cx="18288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6626</xdr:colOff>
      <xdr:row>25</xdr:row>
      <xdr:rowOff>165652</xdr:rowOff>
    </xdr:from>
    <xdr:to>
      <xdr:col>8</xdr:col>
      <xdr:colOff>6626</xdr:colOff>
      <xdr:row>29</xdr:row>
      <xdr:rowOff>0</xdr:rowOff>
    </xdr:to>
    <xdr:sp macro="" textlink="">
      <xdr:nvSpPr>
        <xdr:cNvPr id="108" name="Runde Klammer links/rechts 107">
          <a:extLst>
            <a:ext uri="{FF2B5EF4-FFF2-40B4-BE49-F238E27FC236}">
              <a16:creationId xmlns:a16="http://schemas.microsoft.com/office/drawing/2014/main" id="{65A35C93-D041-4991-B3E9-89AF199FB0E5}"/>
            </a:ext>
          </a:extLst>
        </xdr:cNvPr>
        <xdr:cNvSpPr/>
      </xdr:nvSpPr>
      <xdr:spPr>
        <a:xfrm>
          <a:off x="7083348" y="4134402"/>
          <a:ext cx="472722" cy="613987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9</xdr:col>
      <xdr:colOff>0</xdr:colOff>
      <xdr:row>25</xdr:row>
      <xdr:rowOff>172278</xdr:rowOff>
    </xdr:from>
    <xdr:to>
      <xdr:col>10</xdr:col>
      <xdr:colOff>0</xdr:colOff>
      <xdr:row>29</xdr:row>
      <xdr:rowOff>0</xdr:rowOff>
    </xdr:to>
    <xdr:sp macro="" textlink="">
      <xdr:nvSpPr>
        <xdr:cNvPr id="109" name="Runde Klammer links/rechts 108">
          <a:extLst>
            <a:ext uri="{FF2B5EF4-FFF2-40B4-BE49-F238E27FC236}">
              <a16:creationId xmlns:a16="http://schemas.microsoft.com/office/drawing/2014/main" id="{4FB35A14-9821-4088-82E7-2910469D4B83}"/>
            </a:ext>
          </a:extLst>
        </xdr:cNvPr>
        <xdr:cNvSpPr/>
      </xdr:nvSpPr>
      <xdr:spPr>
        <a:xfrm>
          <a:off x="7909278" y="4134678"/>
          <a:ext cx="282222" cy="613711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44</xdr:col>
      <xdr:colOff>4638</xdr:colOff>
      <xdr:row>47</xdr:row>
      <xdr:rowOff>160019</xdr:rowOff>
    </xdr:from>
    <xdr:to>
      <xdr:col>45</xdr:col>
      <xdr:colOff>0</xdr:colOff>
      <xdr:row>51</xdr:row>
      <xdr:rowOff>27498</xdr:rowOff>
    </xdr:to>
    <xdr:sp macro="" textlink="">
      <xdr:nvSpPr>
        <xdr:cNvPr id="110" name="Runde Klammer links/rechts 109">
          <a:extLst>
            <a:ext uri="{FF2B5EF4-FFF2-40B4-BE49-F238E27FC236}">
              <a16:creationId xmlns:a16="http://schemas.microsoft.com/office/drawing/2014/main" id="{A2F707A7-2DFA-4593-BFA7-C84AE7B4DEBB}"/>
            </a:ext>
          </a:extLst>
        </xdr:cNvPr>
        <xdr:cNvSpPr/>
      </xdr:nvSpPr>
      <xdr:spPr>
        <a:xfrm>
          <a:off x="11244138" y="5623841"/>
          <a:ext cx="348140" cy="619601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42</xdr:col>
      <xdr:colOff>141877</xdr:colOff>
      <xdr:row>49</xdr:row>
      <xdr:rowOff>12700</xdr:rowOff>
    </xdr:from>
    <xdr:to>
      <xdr:col>43</xdr:col>
      <xdr:colOff>200297</xdr:colOff>
      <xdr:row>49</xdr:row>
      <xdr:rowOff>20320</xdr:rowOff>
    </xdr:to>
    <xdr:cxnSp macro="">
      <xdr:nvCxnSpPr>
        <xdr:cNvPr id="111" name="Gerade Verbindung mit Pfeil 110">
          <a:extLst>
            <a:ext uri="{FF2B5EF4-FFF2-40B4-BE49-F238E27FC236}">
              <a16:creationId xmlns:a16="http://schemas.microsoft.com/office/drawing/2014/main" id="{A55A7612-18F3-4F35-8720-C2C258597CF4}"/>
            </a:ext>
          </a:extLst>
        </xdr:cNvPr>
        <xdr:cNvCxnSpPr/>
      </xdr:nvCxnSpPr>
      <xdr:spPr>
        <a:xfrm flipV="1">
          <a:off x="10774599" y="5833533"/>
          <a:ext cx="361809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56605</xdr:colOff>
      <xdr:row>52</xdr:row>
      <xdr:rowOff>9071</xdr:rowOff>
    </xdr:from>
    <xdr:to>
      <xdr:col>28</xdr:col>
      <xdr:colOff>122283</xdr:colOff>
      <xdr:row>52</xdr:row>
      <xdr:rowOff>16691</xdr:rowOff>
    </xdr:to>
    <xdr:cxnSp macro="">
      <xdr:nvCxnSpPr>
        <xdr:cNvPr id="112" name="Gerade Verbindung mit Pfeil 111">
          <a:extLst>
            <a:ext uri="{FF2B5EF4-FFF2-40B4-BE49-F238E27FC236}">
              <a16:creationId xmlns:a16="http://schemas.microsoft.com/office/drawing/2014/main" id="{92CA7D3A-AB60-444E-9D05-53905DDB5643}"/>
            </a:ext>
          </a:extLst>
        </xdr:cNvPr>
        <xdr:cNvCxnSpPr/>
      </xdr:nvCxnSpPr>
      <xdr:spPr>
        <a:xfrm flipV="1">
          <a:off x="6688827" y="6295571"/>
          <a:ext cx="206789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49</xdr:row>
      <xdr:rowOff>7620</xdr:rowOff>
    </xdr:from>
    <xdr:to>
      <xdr:col>26</xdr:col>
      <xdr:colOff>182880</xdr:colOff>
      <xdr:row>49</xdr:row>
      <xdr:rowOff>7620</xdr:rowOff>
    </xdr:to>
    <xdr:cxnSp macro="">
      <xdr:nvCxnSpPr>
        <xdr:cNvPr id="113" name="Gerade Verbindung mit Pfeil 112">
          <a:extLst>
            <a:ext uri="{FF2B5EF4-FFF2-40B4-BE49-F238E27FC236}">
              <a16:creationId xmlns:a16="http://schemas.microsoft.com/office/drawing/2014/main" id="{E0A583C9-E1E3-407A-9ABE-8F269413E0C4}"/>
            </a:ext>
          </a:extLst>
        </xdr:cNvPr>
        <xdr:cNvCxnSpPr/>
      </xdr:nvCxnSpPr>
      <xdr:spPr>
        <a:xfrm>
          <a:off x="6420556" y="5828453"/>
          <a:ext cx="18288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324126</xdr:colOff>
      <xdr:row>47</xdr:row>
      <xdr:rowOff>172002</xdr:rowOff>
    </xdr:from>
    <xdr:to>
      <xdr:col>29</xdr:col>
      <xdr:colOff>31750</xdr:colOff>
      <xdr:row>51</xdr:row>
      <xdr:rowOff>6350</xdr:rowOff>
    </xdr:to>
    <xdr:sp macro="" textlink="">
      <xdr:nvSpPr>
        <xdr:cNvPr id="114" name="Runde Klammer links/rechts 113">
          <a:extLst>
            <a:ext uri="{FF2B5EF4-FFF2-40B4-BE49-F238E27FC236}">
              <a16:creationId xmlns:a16="http://schemas.microsoft.com/office/drawing/2014/main" id="{21882BD4-856D-48EE-A8F0-2E65C017C7D6}"/>
            </a:ext>
          </a:extLst>
        </xdr:cNvPr>
        <xdr:cNvSpPr/>
      </xdr:nvSpPr>
      <xdr:spPr>
        <a:xfrm>
          <a:off x="6772198" y="5623124"/>
          <a:ext cx="336274" cy="599170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31</xdr:col>
      <xdr:colOff>0</xdr:colOff>
      <xdr:row>47</xdr:row>
      <xdr:rowOff>172278</xdr:rowOff>
    </xdr:from>
    <xdr:to>
      <xdr:col>32</xdr:col>
      <xdr:colOff>0</xdr:colOff>
      <xdr:row>51</xdr:row>
      <xdr:rowOff>0</xdr:rowOff>
    </xdr:to>
    <xdr:sp macro="" textlink="">
      <xdr:nvSpPr>
        <xdr:cNvPr id="115" name="Runde Klammer links/rechts 114">
          <a:extLst>
            <a:ext uri="{FF2B5EF4-FFF2-40B4-BE49-F238E27FC236}">
              <a16:creationId xmlns:a16="http://schemas.microsoft.com/office/drawing/2014/main" id="{E5480018-D9DC-4925-AFC3-19725E77EB41}"/>
            </a:ext>
          </a:extLst>
        </xdr:cNvPr>
        <xdr:cNvSpPr/>
      </xdr:nvSpPr>
      <xdr:spPr>
        <a:xfrm>
          <a:off x="7549444" y="5623400"/>
          <a:ext cx="359834" cy="592544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33</xdr:col>
      <xdr:colOff>112485</xdr:colOff>
      <xdr:row>47</xdr:row>
      <xdr:rowOff>184978</xdr:rowOff>
    </xdr:from>
    <xdr:to>
      <xdr:col>34</xdr:col>
      <xdr:colOff>272142</xdr:colOff>
      <xdr:row>51</xdr:row>
      <xdr:rowOff>12700</xdr:rowOff>
    </xdr:to>
    <xdr:sp macro="" textlink="">
      <xdr:nvSpPr>
        <xdr:cNvPr id="116" name="Runde Klammer links/rechts 115">
          <a:extLst>
            <a:ext uri="{FF2B5EF4-FFF2-40B4-BE49-F238E27FC236}">
              <a16:creationId xmlns:a16="http://schemas.microsoft.com/office/drawing/2014/main" id="{277173D5-7A5E-4662-98F3-D2F205E2367A}"/>
            </a:ext>
          </a:extLst>
        </xdr:cNvPr>
        <xdr:cNvSpPr/>
      </xdr:nvSpPr>
      <xdr:spPr>
        <a:xfrm>
          <a:off x="8303985" y="5623400"/>
          <a:ext cx="336046" cy="605244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5</xdr:col>
      <xdr:colOff>0</xdr:colOff>
      <xdr:row>27</xdr:row>
      <xdr:rowOff>7620</xdr:rowOff>
    </xdr:from>
    <xdr:to>
      <xdr:col>5</xdr:col>
      <xdr:colOff>182880</xdr:colOff>
      <xdr:row>27</xdr:row>
      <xdr:rowOff>7620</xdr:rowOff>
    </xdr:to>
    <xdr:cxnSp macro="">
      <xdr:nvCxnSpPr>
        <xdr:cNvPr id="117" name="Gerade Verbindung mit Pfeil 116">
          <a:extLst>
            <a:ext uri="{FF2B5EF4-FFF2-40B4-BE49-F238E27FC236}">
              <a16:creationId xmlns:a16="http://schemas.microsoft.com/office/drawing/2014/main" id="{C979A253-3CEC-48C6-BC21-35D8B40469E4}"/>
            </a:ext>
          </a:extLst>
        </xdr:cNvPr>
        <xdr:cNvCxnSpPr/>
      </xdr:nvCxnSpPr>
      <xdr:spPr>
        <a:xfrm>
          <a:off x="6773333" y="4346787"/>
          <a:ext cx="18288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6626</xdr:colOff>
      <xdr:row>25</xdr:row>
      <xdr:rowOff>165652</xdr:rowOff>
    </xdr:from>
    <xdr:to>
      <xdr:col>8</xdr:col>
      <xdr:colOff>6626</xdr:colOff>
      <xdr:row>29</xdr:row>
      <xdr:rowOff>0</xdr:rowOff>
    </xdr:to>
    <xdr:sp macro="" textlink="">
      <xdr:nvSpPr>
        <xdr:cNvPr id="118" name="Runde Klammer links/rechts 117">
          <a:extLst>
            <a:ext uri="{FF2B5EF4-FFF2-40B4-BE49-F238E27FC236}">
              <a16:creationId xmlns:a16="http://schemas.microsoft.com/office/drawing/2014/main" id="{64045A9B-AD86-4A4E-85AD-B55A7849F650}"/>
            </a:ext>
          </a:extLst>
        </xdr:cNvPr>
        <xdr:cNvSpPr/>
      </xdr:nvSpPr>
      <xdr:spPr>
        <a:xfrm>
          <a:off x="7083348" y="4134402"/>
          <a:ext cx="472722" cy="613987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9</xdr:col>
      <xdr:colOff>0</xdr:colOff>
      <xdr:row>25</xdr:row>
      <xdr:rowOff>172278</xdr:rowOff>
    </xdr:from>
    <xdr:to>
      <xdr:col>10</xdr:col>
      <xdr:colOff>0</xdr:colOff>
      <xdr:row>29</xdr:row>
      <xdr:rowOff>0</xdr:rowOff>
    </xdr:to>
    <xdr:sp macro="" textlink="">
      <xdr:nvSpPr>
        <xdr:cNvPr id="119" name="Runde Klammer links/rechts 118">
          <a:extLst>
            <a:ext uri="{FF2B5EF4-FFF2-40B4-BE49-F238E27FC236}">
              <a16:creationId xmlns:a16="http://schemas.microsoft.com/office/drawing/2014/main" id="{30CD7974-60B9-47F7-A958-14814B702546}"/>
            </a:ext>
          </a:extLst>
        </xdr:cNvPr>
        <xdr:cNvSpPr/>
      </xdr:nvSpPr>
      <xdr:spPr>
        <a:xfrm>
          <a:off x="7909278" y="4134678"/>
          <a:ext cx="282222" cy="613711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44</xdr:col>
      <xdr:colOff>4638</xdr:colOff>
      <xdr:row>47</xdr:row>
      <xdr:rowOff>160019</xdr:rowOff>
    </xdr:from>
    <xdr:to>
      <xdr:col>45</xdr:col>
      <xdr:colOff>0</xdr:colOff>
      <xdr:row>51</xdr:row>
      <xdr:rowOff>27498</xdr:rowOff>
    </xdr:to>
    <xdr:sp macro="" textlink="">
      <xdr:nvSpPr>
        <xdr:cNvPr id="120" name="Runde Klammer links/rechts 119">
          <a:extLst>
            <a:ext uri="{FF2B5EF4-FFF2-40B4-BE49-F238E27FC236}">
              <a16:creationId xmlns:a16="http://schemas.microsoft.com/office/drawing/2014/main" id="{8333EB82-2212-4104-AAB0-838CF9C1B9F4}"/>
            </a:ext>
          </a:extLst>
        </xdr:cNvPr>
        <xdr:cNvSpPr/>
      </xdr:nvSpPr>
      <xdr:spPr>
        <a:xfrm>
          <a:off x="11244138" y="5623841"/>
          <a:ext cx="348140" cy="619601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42</xdr:col>
      <xdr:colOff>141877</xdr:colOff>
      <xdr:row>49</xdr:row>
      <xdr:rowOff>12700</xdr:rowOff>
    </xdr:from>
    <xdr:to>
      <xdr:col>43</xdr:col>
      <xdr:colOff>200297</xdr:colOff>
      <xdr:row>49</xdr:row>
      <xdr:rowOff>20320</xdr:rowOff>
    </xdr:to>
    <xdr:cxnSp macro="">
      <xdr:nvCxnSpPr>
        <xdr:cNvPr id="121" name="Gerade Verbindung mit Pfeil 120">
          <a:extLst>
            <a:ext uri="{FF2B5EF4-FFF2-40B4-BE49-F238E27FC236}">
              <a16:creationId xmlns:a16="http://schemas.microsoft.com/office/drawing/2014/main" id="{2CF3C1A6-02AE-4F95-9623-A61660891286}"/>
            </a:ext>
          </a:extLst>
        </xdr:cNvPr>
        <xdr:cNvCxnSpPr/>
      </xdr:nvCxnSpPr>
      <xdr:spPr>
        <a:xfrm flipV="1">
          <a:off x="10774599" y="5833533"/>
          <a:ext cx="361809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56605</xdr:colOff>
      <xdr:row>52</xdr:row>
      <xdr:rowOff>9071</xdr:rowOff>
    </xdr:from>
    <xdr:to>
      <xdr:col>28</xdr:col>
      <xdr:colOff>122283</xdr:colOff>
      <xdr:row>52</xdr:row>
      <xdr:rowOff>16691</xdr:rowOff>
    </xdr:to>
    <xdr:cxnSp macro="">
      <xdr:nvCxnSpPr>
        <xdr:cNvPr id="122" name="Gerade Verbindung mit Pfeil 121">
          <a:extLst>
            <a:ext uri="{FF2B5EF4-FFF2-40B4-BE49-F238E27FC236}">
              <a16:creationId xmlns:a16="http://schemas.microsoft.com/office/drawing/2014/main" id="{D9087ACF-B516-4D42-BCE5-3020E3577785}"/>
            </a:ext>
          </a:extLst>
        </xdr:cNvPr>
        <xdr:cNvCxnSpPr/>
      </xdr:nvCxnSpPr>
      <xdr:spPr>
        <a:xfrm flipV="1">
          <a:off x="6688827" y="6295571"/>
          <a:ext cx="206789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49</xdr:row>
      <xdr:rowOff>7620</xdr:rowOff>
    </xdr:from>
    <xdr:to>
      <xdr:col>26</xdr:col>
      <xdr:colOff>182880</xdr:colOff>
      <xdr:row>49</xdr:row>
      <xdr:rowOff>7620</xdr:rowOff>
    </xdr:to>
    <xdr:cxnSp macro="">
      <xdr:nvCxnSpPr>
        <xdr:cNvPr id="123" name="Gerade Verbindung mit Pfeil 122">
          <a:extLst>
            <a:ext uri="{FF2B5EF4-FFF2-40B4-BE49-F238E27FC236}">
              <a16:creationId xmlns:a16="http://schemas.microsoft.com/office/drawing/2014/main" id="{59D9466E-9F32-4BBA-901E-1E5DEB1DF302}"/>
            </a:ext>
          </a:extLst>
        </xdr:cNvPr>
        <xdr:cNvCxnSpPr/>
      </xdr:nvCxnSpPr>
      <xdr:spPr>
        <a:xfrm>
          <a:off x="6420556" y="5828453"/>
          <a:ext cx="18288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324126</xdr:colOff>
      <xdr:row>47</xdr:row>
      <xdr:rowOff>172002</xdr:rowOff>
    </xdr:from>
    <xdr:to>
      <xdr:col>29</xdr:col>
      <xdr:colOff>31750</xdr:colOff>
      <xdr:row>51</xdr:row>
      <xdr:rowOff>6350</xdr:rowOff>
    </xdr:to>
    <xdr:sp macro="" textlink="">
      <xdr:nvSpPr>
        <xdr:cNvPr id="124" name="Runde Klammer links/rechts 123">
          <a:extLst>
            <a:ext uri="{FF2B5EF4-FFF2-40B4-BE49-F238E27FC236}">
              <a16:creationId xmlns:a16="http://schemas.microsoft.com/office/drawing/2014/main" id="{54E57EAE-7010-4060-8D96-A9461F159DCE}"/>
            </a:ext>
          </a:extLst>
        </xdr:cNvPr>
        <xdr:cNvSpPr/>
      </xdr:nvSpPr>
      <xdr:spPr>
        <a:xfrm>
          <a:off x="6772198" y="5623124"/>
          <a:ext cx="336274" cy="599170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31</xdr:col>
      <xdr:colOff>0</xdr:colOff>
      <xdr:row>47</xdr:row>
      <xdr:rowOff>172278</xdr:rowOff>
    </xdr:from>
    <xdr:to>
      <xdr:col>32</xdr:col>
      <xdr:colOff>0</xdr:colOff>
      <xdr:row>51</xdr:row>
      <xdr:rowOff>0</xdr:rowOff>
    </xdr:to>
    <xdr:sp macro="" textlink="">
      <xdr:nvSpPr>
        <xdr:cNvPr id="125" name="Runde Klammer links/rechts 124">
          <a:extLst>
            <a:ext uri="{FF2B5EF4-FFF2-40B4-BE49-F238E27FC236}">
              <a16:creationId xmlns:a16="http://schemas.microsoft.com/office/drawing/2014/main" id="{5B356137-1679-4FDB-9D4C-FEAE89A66E86}"/>
            </a:ext>
          </a:extLst>
        </xdr:cNvPr>
        <xdr:cNvSpPr/>
      </xdr:nvSpPr>
      <xdr:spPr>
        <a:xfrm>
          <a:off x="7549444" y="5623400"/>
          <a:ext cx="359834" cy="592544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33</xdr:col>
      <xdr:colOff>112485</xdr:colOff>
      <xdr:row>47</xdr:row>
      <xdr:rowOff>184978</xdr:rowOff>
    </xdr:from>
    <xdr:to>
      <xdr:col>34</xdr:col>
      <xdr:colOff>272142</xdr:colOff>
      <xdr:row>51</xdr:row>
      <xdr:rowOff>12700</xdr:rowOff>
    </xdr:to>
    <xdr:sp macro="" textlink="">
      <xdr:nvSpPr>
        <xdr:cNvPr id="126" name="Runde Klammer links/rechts 125">
          <a:extLst>
            <a:ext uri="{FF2B5EF4-FFF2-40B4-BE49-F238E27FC236}">
              <a16:creationId xmlns:a16="http://schemas.microsoft.com/office/drawing/2014/main" id="{2AF0AFF3-9F16-433D-8D24-DA169B97EEF9}"/>
            </a:ext>
          </a:extLst>
        </xdr:cNvPr>
        <xdr:cNvSpPr/>
      </xdr:nvSpPr>
      <xdr:spPr>
        <a:xfrm>
          <a:off x="8303985" y="5623400"/>
          <a:ext cx="336046" cy="605244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44</xdr:col>
      <xdr:colOff>4638</xdr:colOff>
      <xdr:row>47</xdr:row>
      <xdr:rowOff>160019</xdr:rowOff>
    </xdr:from>
    <xdr:to>
      <xdr:col>45</xdr:col>
      <xdr:colOff>0</xdr:colOff>
      <xdr:row>51</xdr:row>
      <xdr:rowOff>27498</xdr:rowOff>
    </xdr:to>
    <xdr:sp macro="" textlink="">
      <xdr:nvSpPr>
        <xdr:cNvPr id="127" name="Runde Klammer links/rechts 126">
          <a:extLst>
            <a:ext uri="{FF2B5EF4-FFF2-40B4-BE49-F238E27FC236}">
              <a16:creationId xmlns:a16="http://schemas.microsoft.com/office/drawing/2014/main" id="{E1399759-0B31-4CDF-921B-6445E104AFDC}"/>
            </a:ext>
          </a:extLst>
        </xdr:cNvPr>
        <xdr:cNvSpPr/>
      </xdr:nvSpPr>
      <xdr:spPr>
        <a:xfrm>
          <a:off x="11244138" y="5623841"/>
          <a:ext cx="348140" cy="619601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42</xdr:col>
      <xdr:colOff>141877</xdr:colOff>
      <xdr:row>49</xdr:row>
      <xdr:rowOff>12700</xdr:rowOff>
    </xdr:from>
    <xdr:to>
      <xdr:col>43</xdr:col>
      <xdr:colOff>200297</xdr:colOff>
      <xdr:row>49</xdr:row>
      <xdr:rowOff>20320</xdr:rowOff>
    </xdr:to>
    <xdr:cxnSp macro="">
      <xdr:nvCxnSpPr>
        <xdr:cNvPr id="128" name="Gerade Verbindung mit Pfeil 127">
          <a:extLst>
            <a:ext uri="{FF2B5EF4-FFF2-40B4-BE49-F238E27FC236}">
              <a16:creationId xmlns:a16="http://schemas.microsoft.com/office/drawing/2014/main" id="{3A057B4B-0932-46C5-9F9C-C840413A2BCB}"/>
            </a:ext>
          </a:extLst>
        </xdr:cNvPr>
        <xdr:cNvCxnSpPr/>
      </xdr:nvCxnSpPr>
      <xdr:spPr>
        <a:xfrm flipV="1">
          <a:off x="10774599" y="5833533"/>
          <a:ext cx="361809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56605</xdr:colOff>
      <xdr:row>52</xdr:row>
      <xdr:rowOff>9071</xdr:rowOff>
    </xdr:from>
    <xdr:to>
      <xdr:col>28</xdr:col>
      <xdr:colOff>122283</xdr:colOff>
      <xdr:row>52</xdr:row>
      <xdr:rowOff>16691</xdr:rowOff>
    </xdr:to>
    <xdr:cxnSp macro="">
      <xdr:nvCxnSpPr>
        <xdr:cNvPr id="129" name="Gerade Verbindung mit Pfeil 128">
          <a:extLst>
            <a:ext uri="{FF2B5EF4-FFF2-40B4-BE49-F238E27FC236}">
              <a16:creationId xmlns:a16="http://schemas.microsoft.com/office/drawing/2014/main" id="{124F2007-ADA7-47CC-BA44-CABC2387890A}"/>
            </a:ext>
          </a:extLst>
        </xdr:cNvPr>
        <xdr:cNvCxnSpPr/>
      </xdr:nvCxnSpPr>
      <xdr:spPr>
        <a:xfrm flipV="1">
          <a:off x="6688827" y="6295571"/>
          <a:ext cx="206789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49</xdr:row>
      <xdr:rowOff>7620</xdr:rowOff>
    </xdr:from>
    <xdr:to>
      <xdr:col>26</xdr:col>
      <xdr:colOff>182880</xdr:colOff>
      <xdr:row>49</xdr:row>
      <xdr:rowOff>7620</xdr:rowOff>
    </xdr:to>
    <xdr:cxnSp macro="">
      <xdr:nvCxnSpPr>
        <xdr:cNvPr id="130" name="Gerade Verbindung mit Pfeil 129">
          <a:extLst>
            <a:ext uri="{FF2B5EF4-FFF2-40B4-BE49-F238E27FC236}">
              <a16:creationId xmlns:a16="http://schemas.microsoft.com/office/drawing/2014/main" id="{83EC4FD8-8D47-4040-A5C3-874D82752803}"/>
            </a:ext>
          </a:extLst>
        </xdr:cNvPr>
        <xdr:cNvCxnSpPr/>
      </xdr:nvCxnSpPr>
      <xdr:spPr>
        <a:xfrm>
          <a:off x="6420556" y="5828453"/>
          <a:ext cx="18288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324126</xdr:colOff>
      <xdr:row>47</xdr:row>
      <xdr:rowOff>172002</xdr:rowOff>
    </xdr:from>
    <xdr:to>
      <xdr:col>29</xdr:col>
      <xdr:colOff>31750</xdr:colOff>
      <xdr:row>51</xdr:row>
      <xdr:rowOff>6350</xdr:rowOff>
    </xdr:to>
    <xdr:sp macro="" textlink="">
      <xdr:nvSpPr>
        <xdr:cNvPr id="131" name="Runde Klammer links/rechts 130">
          <a:extLst>
            <a:ext uri="{FF2B5EF4-FFF2-40B4-BE49-F238E27FC236}">
              <a16:creationId xmlns:a16="http://schemas.microsoft.com/office/drawing/2014/main" id="{FCDA2078-D580-4D9F-915B-FBF5E1704E86}"/>
            </a:ext>
          </a:extLst>
        </xdr:cNvPr>
        <xdr:cNvSpPr/>
      </xdr:nvSpPr>
      <xdr:spPr>
        <a:xfrm>
          <a:off x="6772198" y="5623124"/>
          <a:ext cx="336274" cy="599170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31</xdr:col>
      <xdr:colOff>0</xdr:colOff>
      <xdr:row>47</xdr:row>
      <xdr:rowOff>172278</xdr:rowOff>
    </xdr:from>
    <xdr:to>
      <xdr:col>32</xdr:col>
      <xdr:colOff>0</xdr:colOff>
      <xdr:row>51</xdr:row>
      <xdr:rowOff>0</xdr:rowOff>
    </xdr:to>
    <xdr:sp macro="" textlink="">
      <xdr:nvSpPr>
        <xdr:cNvPr id="132" name="Runde Klammer links/rechts 131">
          <a:extLst>
            <a:ext uri="{FF2B5EF4-FFF2-40B4-BE49-F238E27FC236}">
              <a16:creationId xmlns:a16="http://schemas.microsoft.com/office/drawing/2014/main" id="{DD595C48-F0D7-484C-BD74-571AC6FE957C}"/>
            </a:ext>
          </a:extLst>
        </xdr:cNvPr>
        <xdr:cNvSpPr/>
      </xdr:nvSpPr>
      <xdr:spPr>
        <a:xfrm>
          <a:off x="7549444" y="5623400"/>
          <a:ext cx="359834" cy="592544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>
    <xdr:from>
      <xdr:col>33</xdr:col>
      <xdr:colOff>112485</xdr:colOff>
      <xdr:row>47</xdr:row>
      <xdr:rowOff>184978</xdr:rowOff>
    </xdr:from>
    <xdr:to>
      <xdr:col>34</xdr:col>
      <xdr:colOff>272142</xdr:colOff>
      <xdr:row>51</xdr:row>
      <xdr:rowOff>12700</xdr:rowOff>
    </xdr:to>
    <xdr:sp macro="" textlink="">
      <xdr:nvSpPr>
        <xdr:cNvPr id="133" name="Runde Klammer links/rechts 132">
          <a:extLst>
            <a:ext uri="{FF2B5EF4-FFF2-40B4-BE49-F238E27FC236}">
              <a16:creationId xmlns:a16="http://schemas.microsoft.com/office/drawing/2014/main" id="{35D28BD0-29B2-42F8-BDF0-E7AEBF19A05D}"/>
            </a:ext>
          </a:extLst>
        </xdr:cNvPr>
        <xdr:cNvSpPr/>
      </xdr:nvSpPr>
      <xdr:spPr>
        <a:xfrm>
          <a:off x="8303985" y="5623400"/>
          <a:ext cx="336046" cy="605244"/>
        </a:xfrm>
        <a:prstGeom prst="bracketPair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 editAs="oneCell">
    <xdr:from>
      <xdr:col>17</xdr:col>
      <xdr:colOff>275166</xdr:colOff>
      <xdr:row>43</xdr:row>
      <xdr:rowOff>63500</xdr:rowOff>
    </xdr:from>
    <xdr:to>
      <xdr:col>24</xdr:col>
      <xdr:colOff>91246</xdr:colOff>
      <xdr:row>50</xdr:row>
      <xdr:rowOff>182969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6FB1F8A-A667-42AD-8DF1-153616DAA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6055" y="7824611"/>
          <a:ext cx="1375358" cy="1375358"/>
        </a:xfrm>
        <a:prstGeom prst="rect">
          <a:avLst/>
        </a:prstGeom>
      </xdr:spPr>
    </xdr:pic>
    <xdr:clientData/>
  </xdr:twoCellAnchor>
  <xdr:twoCellAnchor>
    <xdr:from>
      <xdr:col>34</xdr:col>
      <xdr:colOff>293512</xdr:colOff>
      <xdr:row>3</xdr:row>
      <xdr:rowOff>11852</xdr:rowOff>
    </xdr:from>
    <xdr:to>
      <xdr:col>35</xdr:col>
      <xdr:colOff>173003</xdr:colOff>
      <xdr:row>3</xdr:row>
      <xdr:rowOff>11852</xdr:rowOff>
    </xdr:to>
    <xdr:cxnSp macro="">
      <xdr:nvCxnSpPr>
        <xdr:cNvPr id="134" name="Gerade Verbindung mit Pfeil 133">
          <a:extLst>
            <a:ext uri="{FF2B5EF4-FFF2-40B4-BE49-F238E27FC236}">
              <a16:creationId xmlns:a16="http://schemas.microsoft.com/office/drawing/2014/main" id="{484F6CD2-D1C0-4A2E-AE75-EB0102BAA162}"/>
            </a:ext>
          </a:extLst>
        </xdr:cNvPr>
        <xdr:cNvCxnSpPr/>
      </xdr:nvCxnSpPr>
      <xdr:spPr>
        <a:xfrm>
          <a:off x="8731956" y="653908"/>
          <a:ext cx="18288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22579</xdr:colOff>
      <xdr:row>19</xdr:row>
      <xdr:rowOff>192476</xdr:rowOff>
    </xdr:from>
    <xdr:to>
      <xdr:col>35</xdr:col>
      <xdr:colOff>205459</xdr:colOff>
      <xdr:row>19</xdr:row>
      <xdr:rowOff>192476</xdr:rowOff>
    </xdr:to>
    <xdr:cxnSp macro="">
      <xdr:nvCxnSpPr>
        <xdr:cNvPr id="135" name="Gerade Verbindung mit Pfeil 134">
          <a:extLst>
            <a:ext uri="{FF2B5EF4-FFF2-40B4-BE49-F238E27FC236}">
              <a16:creationId xmlns:a16="http://schemas.microsoft.com/office/drawing/2014/main" id="{0FB8F222-5C74-4876-8441-EB53B20DB1A0}"/>
            </a:ext>
          </a:extLst>
        </xdr:cNvPr>
        <xdr:cNvCxnSpPr/>
      </xdr:nvCxnSpPr>
      <xdr:spPr>
        <a:xfrm>
          <a:off x="8764412" y="3649698"/>
          <a:ext cx="18288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301980</xdr:colOff>
      <xdr:row>36</xdr:row>
      <xdr:rowOff>196709</xdr:rowOff>
    </xdr:from>
    <xdr:to>
      <xdr:col>35</xdr:col>
      <xdr:colOff>181471</xdr:colOff>
      <xdr:row>36</xdr:row>
      <xdr:rowOff>196709</xdr:rowOff>
    </xdr:to>
    <xdr:cxnSp macro="">
      <xdr:nvCxnSpPr>
        <xdr:cNvPr id="136" name="Gerade Verbindung mit Pfeil 135">
          <a:extLst>
            <a:ext uri="{FF2B5EF4-FFF2-40B4-BE49-F238E27FC236}">
              <a16:creationId xmlns:a16="http://schemas.microsoft.com/office/drawing/2014/main" id="{DF11F3A2-27B8-4EB5-907D-019F9EF92A86}"/>
            </a:ext>
          </a:extLst>
        </xdr:cNvPr>
        <xdr:cNvCxnSpPr/>
      </xdr:nvCxnSpPr>
      <xdr:spPr>
        <a:xfrm>
          <a:off x="8740424" y="6666653"/>
          <a:ext cx="18288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54"/>
  <sheetViews>
    <sheetView tabSelected="1" zoomScale="90" zoomScaleNormal="90" workbookViewId="0">
      <selection activeCell="AW18" sqref="AW18"/>
    </sheetView>
  </sheetViews>
  <sheetFormatPr baseColWidth="10" defaultRowHeight="14" x14ac:dyDescent="0.3"/>
  <cols>
    <col min="1" max="2" width="3.90625" style="1" customWidth="1"/>
    <col min="3" max="3" width="4.36328125" style="1" customWidth="1"/>
    <col min="4" max="4" width="3.90625" style="1" customWidth="1"/>
    <col min="5" max="5" width="2" style="1" customWidth="1"/>
    <col min="6" max="6" width="4.36328125" style="2" customWidth="1"/>
    <col min="7" max="7" width="3.90625" style="2" customWidth="1"/>
    <col min="8" max="8" width="2.1796875" style="2" customWidth="1"/>
    <col min="9" max="9" width="4.36328125" style="1" customWidth="1"/>
    <col min="10" max="10" width="3.90625" style="1" customWidth="1"/>
    <col min="11" max="11" width="2.36328125" style="1" customWidth="1"/>
    <col min="12" max="13" width="3.90625" style="1" customWidth="1"/>
    <col min="14" max="14" width="4.453125" style="1" customWidth="1"/>
    <col min="15" max="17" width="3.90625" style="1" customWidth="1"/>
    <col min="18" max="18" width="4.1796875" style="1" customWidth="1"/>
    <col min="19" max="19" width="3.90625" style="1" customWidth="1"/>
    <col min="20" max="20" width="2.08984375" style="1" customWidth="1"/>
    <col min="21" max="21" width="2.36328125" style="1" customWidth="1"/>
    <col min="22" max="22" width="1.90625" style="1" customWidth="1"/>
    <col min="23" max="24" width="3.90625" style="1" customWidth="1"/>
    <col min="25" max="25" width="1.81640625" style="1" customWidth="1"/>
    <col min="26" max="26" width="4.36328125" style="1" customWidth="1"/>
    <col min="27" max="28" width="3" style="1" customWidth="1"/>
    <col min="29" max="29" width="4.36328125" style="1" customWidth="1"/>
    <col min="30" max="30" width="4.54296875" style="1" customWidth="1"/>
    <col min="31" max="31" width="2.1796875" style="1" customWidth="1"/>
    <col min="32" max="32" width="5.1796875" style="1" customWidth="1"/>
    <col min="33" max="33" width="4" style="1" customWidth="1"/>
    <col min="34" max="34" width="2.54296875" style="1" customWidth="1"/>
    <col min="35" max="35" width="4.36328125" style="1" customWidth="1"/>
    <col min="36" max="36" width="4.08984375" style="1" customWidth="1"/>
    <col min="37" max="37" width="2.1796875" style="1" customWidth="1"/>
    <col min="38" max="38" width="4.453125" style="1" customWidth="1"/>
    <col min="39" max="39" width="4.81640625" style="1" customWidth="1"/>
    <col min="40" max="40" width="5.453125" style="1" customWidth="1"/>
    <col min="41" max="41" width="5.36328125" style="1" customWidth="1"/>
    <col min="42" max="42" width="2.36328125" style="1" customWidth="1"/>
    <col min="43" max="44" width="4.36328125" style="1" customWidth="1"/>
    <col min="45" max="45" width="5" style="1" customWidth="1"/>
    <col min="46" max="46" width="4.26953125" style="1" bestFit="1" customWidth="1"/>
    <col min="47" max="47" width="2.6328125" style="10" customWidth="1"/>
    <col min="48" max="50" width="3.90625" style="9" customWidth="1"/>
    <col min="51" max="51" width="5.36328125" style="9" customWidth="1"/>
    <col min="52" max="52" width="4.54296875" style="9" customWidth="1"/>
    <col min="53" max="53" width="3.36328125" style="9" customWidth="1"/>
    <col min="54" max="55" width="3.90625" style="9" customWidth="1"/>
    <col min="56" max="56" width="3.90625" style="64" customWidth="1"/>
    <col min="57" max="57" width="4.81640625" style="64" customWidth="1"/>
    <col min="58" max="58" width="3.90625" style="64" customWidth="1"/>
    <col min="59" max="59" width="6.81640625" style="64" customWidth="1"/>
    <col min="60" max="62" width="3.90625" style="64" customWidth="1"/>
    <col min="63" max="63" width="4.453125" style="64" customWidth="1"/>
    <col min="64" max="64" width="4.6328125" style="64" customWidth="1"/>
    <col min="65" max="65" width="11.6328125" style="64" bestFit="1" customWidth="1"/>
    <col min="66" max="68" width="3.26953125" style="64" customWidth="1"/>
    <col min="69" max="69" width="4.36328125" style="64" customWidth="1"/>
    <col min="70" max="71" width="3.90625" style="64" bestFit="1" customWidth="1"/>
    <col min="72" max="72" width="4.90625" style="64" bestFit="1" customWidth="1"/>
    <col min="73" max="73" width="3.1796875" style="64" bestFit="1" customWidth="1"/>
    <col min="74" max="76" width="3.90625" style="64" bestFit="1" customWidth="1"/>
    <col min="77" max="77" width="11.54296875" style="64"/>
    <col min="78" max="79" width="2.81640625" style="64" bestFit="1" customWidth="1"/>
    <col min="80" max="80" width="13.90625" style="64" bestFit="1" customWidth="1"/>
    <col min="81" max="85" width="11.54296875" style="64"/>
    <col min="86" max="94" width="11.54296875" style="68"/>
    <col min="95" max="261" width="11.54296875" style="1"/>
    <col min="262" max="264" width="3.90625" style="1" customWidth="1"/>
    <col min="265" max="265" width="4.453125" style="1" customWidth="1"/>
    <col min="266" max="271" width="3.90625" style="1" customWidth="1"/>
    <col min="272" max="272" width="4.453125" style="1" customWidth="1"/>
    <col min="273" max="275" width="3.90625" style="1" customWidth="1"/>
    <col min="276" max="276" width="4.1796875" style="1" customWidth="1"/>
    <col min="277" max="278" width="3.90625" style="1" customWidth="1"/>
    <col min="279" max="279" width="4.453125" style="1" customWidth="1"/>
    <col min="280" max="283" width="3.90625" style="1" customWidth="1"/>
    <col min="284" max="292" width="4.36328125" style="1" customWidth="1"/>
    <col min="293" max="293" width="6.36328125" style="1" customWidth="1"/>
    <col min="294" max="299" width="4.36328125" style="1" customWidth="1"/>
    <col min="300" max="302" width="3.90625" style="1" customWidth="1"/>
    <col min="303" max="303" width="6.1796875" style="1" customWidth="1"/>
    <col min="304" max="306" width="3.90625" style="1" customWidth="1"/>
    <col min="307" max="517" width="11.54296875" style="1"/>
    <col min="518" max="520" width="3.90625" style="1" customWidth="1"/>
    <col min="521" max="521" width="4.453125" style="1" customWidth="1"/>
    <col min="522" max="527" width="3.90625" style="1" customWidth="1"/>
    <col min="528" max="528" width="4.453125" style="1" customWidth="1"/>
    <col min="529" max="531" width="3.90625" style="1" customWidth="1"/>
    <col min="532" max="532" width="4.1796875" style="1" customWidth="1"/>
    <col min="533" max="534" width="3.90625" style="1" customWidth="1"/>
    <col min="535" max="535" width="4.453125" style="1" customWidth="1"/>
    <col min="536" max="539" width="3.90625" style="1" customWidth="1"/>
    <col min="540" max="548" width="4.36328125" style="1" customWidth="1"/>
    <col min="549" max="549" width="6.36328125" style="1" customWidth="1"/>
    <col min="550" max="555" width="4.36328125" style="1" customWidth="1"/>
    <col min="556" max="558" width="3.90625" style="1" customWidth="1"/>
    <col min="559" max="559" width="6.1796875" style="1" customWidth="1"/>
    <col min="560" max="562" width="3.90625" style="1" customWidth="1"/>
    <col min="563" max="773" width="11.54296875" style="1"/>
    <col min="774" max="776" width="3.90625" style="1" customWidth="1"/>
    <col min="777" max="777" width="4.453125" style="1" customWidth="1"/>
    <col min="778" max="783" width="3.90625" style="1" customWidth="1"/>
    <col min="784" max="784" width="4.453125" style="1" customWidth="1"/>
    <col min="785" max="787" width="3.90625" style="1" customWidth="1"/>
    <col min="788" max="788" width="4.1796875" style="1" customWidth="1"/>
    <col min="789" max="790" width="3.90625" style="1" customWidth="1"/>
    <col min="791" max="791" width="4.453125" style="1" customWidth="1"/>
    <col min="792" max="795" width="3.90625" style="1" customWidth="1"/>
    <col min="796" max="804" width="4.36328125" style="1" customWidth="1"/>
    <col min="805" max="805" width="6.36328125" style="1" customWidth="1"/>
    <col min="806" max="811" width="4.36328125" style="1" customWidth="1"/>
    <col min="812" max="814" width="3.90625" style="1" customWidth="1"/>
    <col min="815" max="815" width="6.1796875" style="1" customWidth="1"/>
    <col min="816" max="818" width="3.90625" style="1" customWidth="1"/>
    <col min="819" max="1029" width="11.54296875" style="1"/>
    <col min="1030" max="1032" width="3.90625" style="1" customWidth="1"/>
    <col min="1033" max="1033" width="4.453125" style="1" customWidth="1"/>
    <col min="1034" max="1039" width="3.90625" style="1" customWidth="1"/>
    <col min="1040" max="1040" width="4.453125" style="1" customWidth="1"/>
    <col min="1041" max="1043" width="3.90625" style="1" customWidth="1"/>
    <col min="1044" max="1044" width="4.1796875" style="1" customWidth="1"/>
    <col min="1045" max="1046" width="3.90625" style="1" customWidth="1"/>
    <col min="1047" max="1047" width="4.453125" style="1" customWidth="1"/>
    <col min="1048" max="1051" width="3.90625" style="1" customWidth="1"/>
    <col min="1052" max="1060" width="4.36328125" style="1" customWidth="1"/>
    <col min="1061" max="1061" width="6.36328125" style="1" customWidth="1"/>
    <col min="1062" max="1067" width="4.36328125" style="1" customWidth="1"/>
    <col min="1068" max="1070" width="3.90625" style="1" customWidth="1"/>
    <col min="1071" max="1071" width="6.1796875" style="1" customWidth="1"/>
    <col min="1072" max="1074" width="3.90625" style="1" customWidth="1"/>
    <col min="1075" max="1285" width="11.54296875" style="1"/>
    <col min="1286" max="1288" width="3.90625" style="1" customWidth="1"/>
    <col min="1289" max="1289" width="4.453125" style="1" customWidth="1"/>
    <col min="1290" max="1295" width="3.90625" style="1" customWidth="1"/>
    <col min="1296" max="1296" width="4.453125" style="1" customWidth="1"/>
    <col min="1297" max="1299" width="3.90625" style="1" customWidth="1"/>
    <col min="1300" max="1300" width="4.1796875" style="1" customWidth="1"/>
    <col min="1301" max="1302" width="3.90625" style="1" customWidth="1"/>
    <col min="1303" max="1303" width="4.453125" style="1" customWidth="1"/>
    <col min="1304" max="1307" width="3.90625" style="1" customWidth="1"/>
    <col min="1308" max="1316" width="4.36328125" style="1" customWidth="1"/>
    <col min="1317" max="1317" width="6.36328125" style="1" customWidth="1"/>
    <col min="1318" max="1323" width="4.36328125" style="1" customWidth="1"/>
    <col min="1324" max="1326" width="3.90625" style="1" customWidth="1"/>
    <col min="1327" max="1327" width="6.1796875" style="1" customWidth="1"/>
    <col min="1328" max="1330" width="3.90625" style="1" customWidth="1"/>
    <col min="1331" max="1541" width="11.54296875" style="1"/>
    <col min="1542" max="1544" width="3.90625" style="1" customWidth="1"/>
    <col min="1545" max="1545" width="4.453125" style="1" customWidth="1"/>
    <col min="1546" max="1551" width="3.90625" style="1" customWidth="1"/>
    <col min="1552" max="1552" width="4.453125" style="1" customWidth="1"/>
    <col min="1553" max="1555" width="3.90625" style="1" customWidth="1"/>
    <col min="1556" max="1556" width="4.1796875" style="1" customWidth="1"/>
    <col min="1557" max="1558" width="3.90625" style="1" customWidth="1"/>
    <col min="1559" max="1559" width="4.453125" style="1" customWidth="1"/>
    <col min="1560" max="1563" width="3.90625" style="1" customWidth="1"/>
    <col min="1564" max="1572" width="4.36328125" style="1" customWidth="1"/>
    <col min="1573" max="1573" width="6.36328125" style="1" customWidth="1"/>
    <col min="1574" max="1579" width="4.36328125" style="1" customWidth="1"/>
    <col min="1580" max="1582" width="3.90625" style="1" customWidth="1"/>
    <col min="1583" max="1583" width="6.1796875" style="1" customWidth="1"/>
    <col min="1584" max="1586" width="3.90625" style="1" customWidth="1"/>
    <col min="1587" max="1797" width="11.54296875" style="1"/>
    <col min="1798" max="1800" width="3.90625" style="1" customWidth="1"/>
    <col min="1801" max="1801" width="4.453125" style="1" customWidth="1"/>
    <col min="1802" max="1807" width="3.90625" style="1" customWidth="1"/>
    <col min="1808" max="1808" width="4.453125" style="1" customWidth="1"/>
    <col min="1809" max="1811" width="3.90625" style="1" customWidth="1"/>
    <col min="1812" max="1812" width="4.1796875" style="1" customWidth="1"/>
    <col min="1813" max="1814" width="3.90625" style="1" customWidth="1"/>
    <col min="1815" max="1815" width="4.453125" style="1" customWidth="1"/>
    <col min="1816" max="1819" width="3.90625" style="1" customWidth="1"/>
    <col min="1820" max="1828" width="4.36328125" style="1" customWidth="1"/>
    <col min="1829" max="1829" width="6.36328125" style="1" customWidth="1"/>
    <col min="1830" max="1835" width="4.36328125" style="1" customWidth="1"/>
    <col min="1836" max="1838" width="3.90625" style="1" customWidth="1"/>
    <col min="1839" max="1839" width="6.1796875" style="1" customWidth="1"/>
    <col min="1840" max="1842" width="3.90625" style="1" customWidth="1"/>
    <col min="1843" max="2053" width="11.54296875" style="1"/>
    <col min="2054" max="2056" width="3.90625" style="1" customWidth="1"/>
    <col min="2057" max="2057" width="4.453125" style="1" customWidth="1"/>
    <col min="2058" max="2063" width="3.90625" style="1" customWidth="1"/>
    <col min="2064" max="2064" width="4.453125" style="1" customWidth="1"/>
    <col min="2065" max="2067" width="3.90625" style="1" customWidth="1"/>
    <col min="2068" max="2068" width="4.1796875" style="1" customWidth="1"/>
    <col min="2069" max="2070" width="3.90625" style="1" customWidth="1"/>
    <col min="2071" max="2071" width="4.453125" style="1" customWidth="1"/>
    <col min="2072" max="2075" width="3.90625" style="1" customWidth="1"/>
    <col min="2076" max="2084" width="4.36328125" style="1" customWidth="1"/>
    <col min="2085" max="2085" width="6.36328125" style="1" customWidth="1"/>
    <col min="2086" max="2091" width="4.36328125" style="1" customWidth="1"/>
    <col min="2092" max="2094" width="3.90625" style="1" customWidth="1"/>
    <col min="2095" max="2095" width="6.1796875" style="1" customWidth="1"/>
    <col min="2096" max="2098" width="3.90625" style="1" customWidth="1"/>
    <col min="2099" max="2309" width="11.54296875" style="1"/>
    <col min="2310" max="2312" width="3.90625" style="1" customWidth="1"/>
    <col min="2313" max="2313" width="4.453125" style="1" customWidth="1"/>
    <col min="2314" max="2319" width="3.90625" style="1" customWidth="1"/>
    <col min="2320" max="2320" width="4.453125" style="1" customWidth="1"/>
    <col min="2321" max="2323" width="3.90625" style="1" customWidth="1"/>
    <col min="2324" max="2324" width="4.1796875" style="1" customWidth="1"/>
    <col min="2325" max="2326" width="3.90625" style="1" customWidth="1"/>
    <col min="2327" max="2327" width="4.453125" style="1" customWidth="1"/>
    <col min="2328" max="2331" width="3.90625" style="1" customWidth="1"/>
    <col min="2332" max="2340" width="4.36328125" style="1" customWidth="1"/>
    <col min="2341" max="2341" width="6.36328125" style="1" customWidth="1"/>
    <col min="2342" max="2347" width="4.36328125" style="1" customWidth="1"/>
    <col min="2348" max="2350" width="3.90625" style="1" customWidth="1"/>
    <col min="2351" max="2351" width="6.1796875" style="1" customWidth="1"/>
    <col min="2352" max="2354" width="3.90625" style="1" customWidth="1"/>
    <col min="2355" max="2565" width="11.54296875" style="1"/>
    <col min="2566" max="2568" width="3.90625" style="1" customWidth="1"/>
    <col min="2569" max="2569" width="4.453125" style="1" customWidth="1"/>
    <col min="2570" max="2575" width="3.90625" style="1" customWidth="1"/>
    <col min="2576" max="2576" width="4.453125" style="1" customWidth="1"/>
    <col min="2577" max="2579" width="3.90625" style="1" customWidth="1"/>
    <col min="2580" max="2580" width="4.1796875" style="1" customWidth="1"/>
    <col min="2581" max="2582" width="3.90625" style="1" customWidth="1"/>
    <col min="2583" max="2583" width="4.453125" style="1" customWidth="1"/>
    <col min="2584" max="2587" width="3.90625" style="1" customWidth="1"/>
    <col min="2588" max="2596" width="4.36328125" style="1" customWidth="1"/>
    <col min="2597" max="2597" width="6.36328125" style="1" customWidth="1"/>
    <col min="2598" max="2603" width="4.36328125" style="1" customWidth="1"/>
    <col min="2604" max="2606" width="3.90625" style="1" customWidth="1"/>
    <col min="2607" max="2607" width="6.1796875" style="1" customWidth="1"/>
    <col min="2608" max="2610" width="3.90625" style="1" customWidth="1"/>
    <col min="2611" max="2821" width="11.54296875" style="1"/>
    <col min="2822" max="2824" width="3.90625" style="1" customWidth="1"/>
    <col min="2825" max="2825" width="4.453125" style="1" customWidth="1"/>
    <col min="2826" max="2831" width="3.90625" style="1" customWidth="1"/>
    <col min="2832" max="2832" width="4.453125" style="1" customWidth="1"/>
    <col min="2833" max="2835" width="3.90625" style="1" customWidth="1"/>
    <col min="2836" max="2836" width="4.1796875" style="1" customWidth="1"/>
    <col min="2837" max="2838" width="3.90625" style="1" customWidth="1"/>
    <col min="2839" max="2839" width="4.453125" style="1" customWidth="1"/>
    <col min="2840" max="2843" width="3.90625" style="1" customWidth="1"/>
    <col min="2844" max="2852" width="4.36328125" style="1" customWidth="1"/>
    <col min="2853" max="2853" width="6.36328125" style="1" customWidth="1"/>
    <col min="2854" max="2859" width="4.36328125" style="1" customWidth="1"/>
    <col min="2860" max="2862" width="3.90625" style="1" customWidth="1"/>
    <col min="2863" max="2863" width="6.1796875" style="1" customWidth="1"/>
    <col min="2864" max="2866" width="3.90625" style="1" customWidth="1"/>
    <col min="2867" max="3077" width="11.54296875" style="1"/>
    <col min="3078" max="3080" width="3.90625" style="1" customWidth="1"/>
    <col min="3081" max="3081" width="4.453125" style="1" customWidth="1"/>
    <col min="3082" max="3087" width="3.90625" style="1" customWidth="1"/>
    <col min="3088" max="3088" width="4.453125" style="1" customWidth="1"/>
    <col min="3089" max="3091" width="3.90625" style="1" customWidth="1"/>
    <col min="3092" max="3092" width="4.1796875" style="1" customWidth="1"/>
    <col min="3093" max="3094" width="3.90625" style="1" customWidth="1"/>
    <col min="3095" max="3095" width="4.453125" style="1" customWidth="1"/>
    <col min="3096" max="3099" width="3.90625" style="1" customWidth="1"/>
    <col min="3100" max="3108" width="4.36328125" style="1" customWidth="1"/>
    <col min="3109" max="3109" width="6.36328125" style="1" customWidth="1"/>
    <col min="3110" max="3115" width="4.36328125" style="1" customWidth="1"/>
    <col min="3116" max="3118" width="3.90625" style="1" customWidth="1"/>
    <col min="3119" max="3119" width="6.1796875" style="1" customWidth="1"/>
    <col min="3120" max="3122" width="3.90625" style="1" customWidth="1"/>
    <col min="3123" max="3333" width="11.54296875" style="1"/>
    <col min="3334" max="3336" width="3.90625" style="1" customWidth="1"/>
    <col min="3337" max="3337" width="4.453125" style="1" customWidth="1"/>
    <col min="3338" max="3343" width="3.90625" style="1" customWidth="1"/>
    <col min="3344" max="3344" width="4.453125" style="1" customWidth="1"/>
    <col min="3345" max="3347" width="3.90625" style="1" customWidth="1"/>
    <col min="3348" max="3348" width="4.1796875" style="1" customWidth="1"/>
    <col min="3349" max="3350" width="3.90625" style="1" customWidth="1"/>
    <col min="3351" max="3351" width="4.453125" style="1" customWidth="1"/>
    <col min="3352" max="3355" width="3.90625" style="1" customWidth="1"/>
    <col min="3356" max="3364" width="4.36328125" style="1" customWidth="1"/>
    <col min="3365" max="3365" width="6.36328125" style="1" customWidth="1"/>
    <col min="3366" max="3371" width="4.36328125" style="1" customWidth="1"/>
    <col min="3372" max="3374" width="3.90625" style="1" customWidth="1"/>
    <col min="3375" max="3375" width="6.1796875" style="1" customWidth="1"/>
    <col min="3376" max="3378" width="3.90625" style="1" customWidth="1"/>
    <col min="3379" max="3589" width="11.54296875" style="1"/>
    <col min="3590" max="3592" width="3.90625" style="1" customWidth="1"/>
    <col min="3593" max="3593" width="4.453125" style="1" customWidth="1"/>
    <col min="3594" max="3599" width="3.90625" style="1" customWidth="1"/>
    <col min="3600" max="3600" width="4.453125" style="1" customWidth="1"/>
    <col min="3601" max="3603" width="3.90625" style="1" customWidth="1"/>
    <col min="3604" max="3604" width="4.1796875" style="1" customWidth="1"/>
    <col min="3605" max="3606" width="3.90625" style="1" customWidth="1"/>
    <col min="3607" max="3607" width="4.453125" style="1" customWidth="1"/>
    <col min="3608" max="3611" width="3.90625" style="1" customWidth="1"/>
    <col min="3612" max="3620" width="4.36328125" style="1" customWidth="1"/>
    <col min="3621" max="3621" width="6.36328125" style="1" customWidth="1"/>
    <col min="3622" max="3627" width="4.36328125" style="1" customWidth="1"/>
    <col min="3628" max="3630" width="3.90625" style="1" customWidth="1"/>
    <col min="3631" max="3631" width="6.1796875" style="1" customWidth="1"/>
    <col min="3632" max="3634" width="3.90625" style="1" customWidth="1"/>
    <col min="3635" max="3845" width="11.54296875" style="1"/>
    <col min="3846" max="3848" width="3.90625" style="1" customWidth="1"/>
    <col min="3849" max="3849" width="4.453125" style="1" customWidth="1"/>
    <col min="3850" max="3855" width="3.90625" style="1" customWidth="1"/>
    <col min="3856" max="3856" width="4.453125" style="1" customWidth="1"/>
    <col min="3857" max="3859" width="3.90625" style="1" customWidth="1"/>
    <col min="3860" max="3860" width="4.1796875" style="1" customWidth="1"/>
    <col min="3861" max="3862" width="3.90625" style="1" customWidth="1"/>
    <col min="3863" max="3863" width="4.453125" style="1" customWidth="1"/>
    <col min="3864" max="3867" width="3.90625" style="1" customWidth="1"/>
    <col min="3868" max="3876" width="4.36328125" style="1" customWidth="1"/>
    <col min="3877" max="3877" width="6.36328125" style="1" customWidth="1"/>
    <col min="3878" max="3883" width="4.36328125" style="1" customWidth="1"/>
    <col min="3884" max="3886" width="3.90625" style="1" customWidth="1"/>
    <col min="3887" max="3887" width="6.1796875" style="1" customWidth="1"/>
    <col min="3888" max="3890" width="3.90625" style="1" customWidth="1"/>
    <col min="3891" max="4101" width="11.54296875" style="1"/>
    <col min="4102" max="4104" width="3.90625" style="1" customWidth="1"/>
    <col min="4105" max="4105" width="4.453125" style="1" customWidth="1"/>
    <col min="4106" max="4111" width="3.90625" style="1" customWidth="1"/>
    <col min="4112" max="4112" width="4.453125" style="1" customWidth="1"/>
    <col min="4113" max="4115" width="3.90625" style="1" customWidth="1"/>
    <col min="4116" max="4116" width="4.1796875" style="1" customWidth="1"/>
    <col min="4117" max="4118" width="3.90625" style="1" customWidth="1"/>
    <col min="4119" max="4119" width="4.453125" style="1" customWidth="1"/>
    <col min="4120" max="4123" width="3.90625" style="1" customWidth="1"/>
    <col min="4124" max="4132" width="4.36328125" style="1" customWidth="1"/>
    <col min="4133" max="4133" width="6.36328125" style="1" customWidth="1"/>
    <col min="4134" max="4139" width="4.36328125" style="1" customWidth="1"/>
    <col min="4140" max="4142" width="3.90625" style="1" customWidth="1"/>
    <col min="4143" max="4143" width="6.1796875" style="1" customWidth="1"/>
    <col min="4144" max="4146" width="3.90625" style="1" customWidth="1"/>
    <col min="4147" max="4357" width="11.54296875" style="1"/>
    <col min="4358" max="4360" width="3.90625" style="1" customWidth="1"/>
    <col min="4361" max="4361" width="4.453125" style="1" customWidth="1"/>
    <col min="4362" max="4367" width="3.90625" style="1" customWidth="1"/>
    <col min="4368" max="4368" width="4.453125" style="1" customWidth="1"/>
    <col min="4369" max="4371" width="3.90625" style="1" customWidth="1"/>
    <col min="4372" max="4372" width="4.1796875" style="1" customWidth="1"/>
    <col min="4373" max="4374" width="3.90625" style="1" customWidth="1"/>
    <col min="4375" max="4375" width="4.453125" style="1" customWidth="1"/>
    <col min="4376" max="4379" width="3.90625" style="1" customWidth="1"/>
    <col min="4380" max="4388" width="4.36328125" style="1" customWidth="1"/>
    <col min="4389" max="4389" width="6.36328125" style="1" customWidth="1"/>
    <col min="4390" max="4395" width="4.36328125" style="1" customWidth="1"/>
    <col min="4396" max="4398" width="3.90625" style="1" customWidth="1"/>
    <col min="4399" max="4399" width="6.1796875" style="1" customWidth="1"/>
    <col min="4400" max="4402" width="3.90625" style="1" customWidth="1"/>
    <col min="4403" max="4613" width="11.54296875" style="1"/>
    <col min="4614" max="4616" width="3.90625" style="1" customWidth="1"/>
    <col min="4617" max="4617" width="4.453125" style="1" customWidth="1"/>
    <col min="4618" max="4623" width="3.90625" style="1" customWidth="1"/>
    <col min="4624" max="4624" width="4.453125" style="1" customWidth="1"/>
    <col min="4625" max="4627" width="3.90625" style="1" customWidth="1"/>
    <col min="4628" max="4628" width="4.1796875" style="1" customWidth="1"/>
    <col min="4629" max="4630" width="3.90625" style="1" customWidth="1"/>
    <col min="4631" max="4631" width="4.453125" style="1" customWidth="1"/>
    <col min="4632" max="4635" width="3.90625" style="1" customWidth="1"/>
    <col min="4636" max="4644" width="4.36328125" style="1" customWidth="1"/>
    <col min="4645" max="4645" width="6.36328125" style="1" customWidth="1"/>
    <col min="4646" max="4651" width="4.36328125" style="1" customWidth="1"/>
    <col min="4652" max="4654" width="3.90625" style="1" customWidth="1"/>
    <col min="4655" max="4655" width="6.1796875" style="1" customWidth="1"/>
    <col min="4656" max="4658" width="3.90625" style="1" customWidth="1"/>
    <col min="4659" max="4869" width="11.54296875" style="1"/>
    <col min="4870" max="4872" width="3.90625" style="1" customWidth="1"/>
    <col min="4873" max="4873" width="4.453125" style="1" customWidth="1"/>
    <col min="4874" max="4879" width="3.90625" style="1" customWidth="1"/>
    <col min="4880" max="4880" width="4.453125" style="1" customWidth="1"/>
    <col min="4881" max="4883" width="3.90625" style="1" customWidth="1"/>
    <col min="4884" max="4884" width="4.1796875" style="1" customWidth="1"/>
    <col min="4885" max="4886" width="3.90625" style="1" customWidth="1"/>
    <col min="4887" max="4887" width="4.453125" style="1" customWidth="1"/>
    <col min="4888" max="4891" width="3.90625" style="1" customWidth="1"/>
    <col min="4892" max="4900" width="4.36328125" style="1" customWidth="1"/>
    <col min="4901" max="4901" width="6.36328125" style="1" customWidth="1"/>
    <col min="4902" max="4907" width="4.36328125" style="1" customWidth="1"/>
    <col min="4908" max="4910" width="3.90625" style="1" customWidth="1"/>
    <col min="4911" max="4911" width="6.1796875" style="1" customWidth="1"/>
    <col min="4912" max="4914" width="3.90625" style="1" customWidth="1"/>
    <col min="4915" max="5125" width="11.54296875" style="1"/>
    <col min="5126" max="5128" width="3.90625" style="1" customWidth="1"/>
    <col min="5129" max="5129" width="4.453125" style="1" customWidth="1"/>
    <col min="5130" max="5135" width="3.90625" style="1" customWidth="1"/>
    <col min="5136" max="5136" width="4.453125" style="1" customWidth="1"/>
    <col min="5137" max="5139" width="3.90625" style="1" customWidth="1"/>
    <col min="5140" max="5140" width="4.1796875" style="1" customWidth="1"/>
    <col min="5141" max="5142" width="3.90625" style="1" customWidth="1"/>
    <col min="5143" max="5143" width="4.453125" style="1" customWidth="1"/>
    <col min="5144" max="5147" width="3.90625" style="1" customWidth="1"/>
    <col min="5148" max="5156" width="4.36328125" style="1" customWidth="1"/>
    <col min="5157" max="5157" width="6.36328125" style="1" customWidth="1"/>
    <col min="5158" max="5163" width="4.36328125" style="1" customWidth="1"/>
    <col min="5164" max="5166" width="3.90625" style="1" customWidth="1"/>
    <col min="5167" max="5167" width="6.1796875" style="1" customWidth="1"/>
    <col min="5168" max="5170" width="3.90625" style="1" customWidth="1"/>
    <col min="5171" max="5381" width="11.54296875" style="1"/>
    <col min="5382" max="5384" width="3.90625" style="1" customWidth="1"/>
    <col min="5385" max="5385" width="4.453125" style="1" customWidth="1"/>
    <col min="5386" max="5391" width="3.90625" style="1" customWidth="1"/>
    <col min="5392" max="5392" width="4.453125" style="1" customWidth="1"/>
    <col min="5393" max="5395" width="3.90625" style="1" customWidth="1"/>
    <col min="5396" max="5396" width="4.1796875" style="1" customWidth="1"/>
    <col min="5397" max="5398" width="3.90625" style="1" customWidth="1"/>
    <col min="5399" max="5399" width="4.453125" style="1" customWidth="1"/>
    <col min="5400" max="5403" width="3.90625" style="1" customWidth="1"/>
    <col min="5404" max="5412" width="4.36328125" style="1" customWidth="1"/>
    <col min="5413" max="5413" width="6.36328125" style="1" customWidth="1"/>
    <col min="5414" max="5419" width="4.36328125" style="1" customWidth="1"/>
    <col min="5420" max="5422" width="3.90625" style="1" customWidth="1"/>
    <col min="5423" max="5423" width="6.1796875" style="1" customWidth="1"/>
    <col min="5424" max="5426" width="3.90625" style="1" customWidth="1"/>
    <col min="5427" max="5637" width="11.54296875" style="1"/>
    <col min="5638" max="5640" width="3.90625" style="1" customWidth="1"/>
    <col min="5641" max="5641" width="4.453125" style="1" customWidth="1"/>
    <col min="5642" max="5647" width="3.90625" style="1" customWidth="1"/>
    <col min="5648" max="5648" width="4.453125" style="1" customWidth="1"/>
    <col min="5649" max="5651" width="3.90625" style="1" customWidth="1"/>
    <col min="5652" max="5652" width="4.1796875" style="1" customWidth="1"/>
    <col min="5653" max="5654" width="3.90625" style="1" customWidth="1"/>
    <col min="5655" max="5655" width="4.453125" style="1" customWidth="1"/>
    <col min="5656" max="5659" width="3.90625" style="1" customWidth="1"/>
    <col min="5660" max="5668" width="4.36328125" style="1" customWidth="1"/>
    <col min="5669" max="5669" width="6.36328125" style="1" customWidth="1"/>
    <col min="5670" max="5675" width="4.36328125" style="1" customWidth="1"/>
    <col min="5676" max="5678" width="3.90625" style="1" customWidth="1"/>
    <col min="5679" max="5679" width="6.1796875" style="1" customWidth="1"/>
    <col min="5680" max="5682" width="3.90625" style="1" customWidth="1"/>
    <col min="5683" max="5893" width="11.54296875" style="1"/>
    <col min="5894" max="5896" width="3.90625" style="1" customWidth="1"/>
    <col min="5897" max="5897" width="4.453125" style="1" customWidth="1"/>
    <col min="5898" max="5903" width="3.90625" style="1" customWidth="1"/>
    <col min="5904" max="5904" width="4.453125" style="1" customWidth="1"/>
    <col min="5905" max="5907" width="3.90625" style="1" customWidth="1"/>
    <col min="5908" max="5908" width="4.1796875" style="1" customWidth="1"/>
    <col min="5909" max="5910" width="3.90625" style="1" customWidth="1"/>
    <col min="5911" max="5911" width="4.453125" style="1" customWidth="1"/>
    <col min="5912" max="5915" width="3.90625" style="1" customWidth="1"/>
    <col min="5916" max="5924" width="4.36328125" style="1" customWidth="1"/>
    <col min="5925" max="5925" width="6.36328125" style="1" customWidth="1"/>
    <col min="5926" max="5931" width="4.36328125" style="1" customWidth="1"/>
    <col min="5932" max="5934" width="3.90625" style="1" customWidth="1"/>
    <col min="5935" max="5935" width="6.1796875" style="1" customWidth="1"/>
    <col min="5936" max="5938" width="3.90625" style="1" customWidth="1"/>
    <col min="5939" max="6149" width="11.54296875" style="1"/>
    <col min="6150" max="6152" width="3.90625" style="1" customWidth="1"/>
    <col min="6153" max="6153" width="4.453125" style="1" customWidth="1"/>
    <col min="6154" max="6159" width="3.90625" style="1" customWidth="1"/>
    <col min="6160" max="6160" width="4.453125" style="1" customWidth="1"/>
    <col min="6161" max="6163" width="3.90625" style="1" customWidth="1"/>
    <col min="6164" max="6164" width="4.1796875" style="1" customWidth="1"/>
    <col min="6165" max="6166" width="3.90625" style="1" customWidth="1"/>
    <col min="6167" max="6167" width="4.453125" style="1" customWidth="1"/>
    <col min="6168" max="6171" width="3.90625" style="1" customWidth="1"/>
    <col min="6172" max="6180" width="4.36328125" style="1" customWidth="1"/>
    <col min="6181" max="6181" width="6.36328125" style="1" customWidth="1"/>
    <col min="6182" max="6187" width="4.36328125" style="1" customWidth="1"/>
    <col min="6188" max="6190" width="3.90625" style="1" customWidth="1"/>
    <col min="6191" max="6191" width="6.1796875" style="1" customWidth="1"/>
    <col min="6192" max="6194" width="3.90625" style="1" customWidth="1"/>
    <col min="6195" max="6405" width="11.54296875" style="1"/>
    <col min="6406" max="6408" width="3.90625" style="1" customWidth="1"/>
    <col min="6409" max="6409" width="4.453125" style="1" customWidth="1"/>
    <col min="6410" max="6415" width="3.90625" style="1" customWidth="1"/>
    <col min="6416" max="6416" width="4.453125" style="1" customWidth="1"/>
    <col min="6417" max="6419" width="3.90625" style="1" customWidth="1"/>
    <col min="6420" max="6420" width="4.1796875" style="1" customWidth="1"/>
    <col min="6421" max="6422" width="3.90625" style="1" customWidth="1"/>
    <col min="6423" max="6423" width="4.453125" style="1" customWidth="1"/>
    <col min="6424" max="6427" width="3.90625" style="1" customWidth="1"/>
    <col min="6428" max="6436" width="4.36328125" style="1" customWidth="1"/>
    <col min="6437" max="6437" width="6.36328125" style="1" customWidth="1"/>
    <col min="6438" max="6443" width="4.36328125" style="1" customWidth="1"/>
    <col min="6444" max="6446" width="3.90625" style="1" customWidth="1"/>
    <col min="6447" max="6447" width="6.1796875" style="1" customWidth="1"/>
    <col min="6448" max="6450" width="3.90625" style="1" customWidth="1"/>
    <col min="6451" max="6661" width="11.54296875" style="1"/>
    <col min="6662" max="6664" width="3.90625" style="1" customWidth="1"/>
    <col min="6665" max="6665" width="4.453125" style="1" customWidth="1"/>
    <col min="6666" max="6671" width="3.90625" style="1" customWidth="1"/>
    <col min="6672" max="6672" width="4.453125" style="1" customWidth="1"/>
    <col min="6673" max="6675" width="3.90625" style="1" customWidth="1"/>
    <col min="6676" max="6676" width="4.1796875" style="1" customWidth="1"/>
    <col min="6677" max="6678" width="3.90625" style="1" customWidth="1"/>
    <col min="6679" max="6679" width="4.453125" style="1" customWidth="1"/>
    <col min="6680" max="6683" width="3.90625" style="1" customWidth="1"/>
    <col min="6684" max="6692" width="4.36328125" style="1" customWidth="1"/>
    <col min="6693" max="6693" width="6.36328125" style="1" customWidth="1"/>
    <col min="6694" max="6699" width="4.36328125" style="1" customWidth="1"/>
    <col min="6700" max="6702" width="3.90625" style="1" customWidth="1"/>
    <col min="6703" max="6703" width="6.1796875" style="1" customWidth="1"/>
    <col min="6704" max="6706" width="3.90625" style="1" customWidth="1"/>
    <col min="6707" max="6917" width="11.54296875" style="1"/>
    <col min="6918" max="6920" width="3.90625" style="1" customWidth="1"/>
    <col min="6921" max="6921" width="4.453125" style="1" customWidth="1"/>
    <col min="6922" max="6927" width="3.90625" style="1" customWidth="1"/>
    <col min="6928" max="6928" width="4.453125" style="1" customWidth="1"/>
    <col min="6929" max="6931" width="3.90625" style="1" customWidth="1"/>
    <col min="6932" max="6932" width="4.1796875" style="1" customWidth="1"/>
    <col min="6933" max="6934" width="3.90625" style="1" customWidth="1"/>
    <col min="6935" max="6935" width="4.453125" style="1" customWidth="1"/>
    <col min="6936" max="6939" width="3.90625" style="1" customWidth="1"/>
    <col min="6940" max="6948" width="4.36328125" style="1" customWidth="1"/>
    <col min="6949" max="6949" width="6.36328125" style="1" customWidth="1"/>
    <col min="6950" max="6955" width="4.36328125" style="1" customWidth="1"/>
    <col min="6956" max="6958" width="3.90625" style="1" customWidth="1"/>
    <col min="6959" max="6959" width="6.1796875" style="1" customWidth="1"/>
    <col min="6960" max="6962" width="3.90625" style="1" customWidth="1"/>
    <col min="6963" max="7173" width="11.54296875" style="1"/>
    <col min="7174" max="7176" width="3.90625" style="1" customWidth="1"/>
    <col min="7177" max="7177" width="4.453125" style="1" customWidth="1"/>
    <col min="7178" max="7183" width="3.90625" style="1" customWidth="1"/>
    <col min="7184" max="7184" width="4.453125" style="1" customWidth="1"/>
    <col min="7185" max="7187" width="3.90625" style="1" customWidth="1"/>
    <col min="7188" max="7188" width="4.1796875" style="1" customWidth="1"/>
    <col min="7189" max="7190" width="3.90625" style="1" customWidth="1"/>
    <col min="7191" max="7191" width="4.453125" style="1" customWidth="1"/>
    <col min="7192" max="7195" width="3.90625" style="1" customWidth="1"/>
    <col min="7196" max="7204" width="4.36328125" style="1" customWidth="1"/>
    <col min="7205" max="7205" width="6.36328125" style="1" customWidth="1"/>
    <col min="7206" max="7211" width="4.36328125" style="1" customWidth="1"/>
    <col min="7212" max="7214" width="3.90625" style="1" customWidth="1"/>
    <col min="7215" max="7215" width="6.1796875" style="1" customWidth="1"/>
    <col min="7216" max="7218" width="3.90625" style="1" customWidth="1"/>
    <col min="7219" max="7429" width="11.54296875" style="1"/>
    <col min="7430" max="7432" width="3.90625" style="1" customWidth="1"/>
    <col min="7433" max="7433" width="4.453125" style="1" customWidth="1"/>
    <col min="7434" max="7439" width="3.90625" style="1" customWidth="1"/>
    <col min="7440" max="7440" width="4.453125" style="1" customWidth="1"/>
    <col min="7441" max="7443" width="3.90625" style="1" customWidth="1"/>
    <col min="7444" max="7444" width="4.1796875" style="1" customWidth="1"/>
    <col min="7445" max="7446" width="3.90625" style="1" customWidth="1"/>
    <col min="7447" max="7447" width="4.453125" style="1" customWidth="1"/>
    <col min="7448" max="7451" width="3.90625" style="1" customWidth="1"/>
    <col min="7452" max="7460" width="4.36328125" style="1" customWidth="1"/>
    <col min="7461" max="7461" width="6.36328125" style="1" customWidth="1"/>
    <col min="7462" max="7467" width="4.36328125" style="1" customWidth="1"/>
    <col min="7468" max="7470" width="3.90625" style="1" customWidth="1"/>
    <col min="7471" max="7471" width="6.1796875" style="1" customWidth="1"/>
    <col min="7472" max="7474" width="3.90625" style="1" customWidth="1"/>
    <col min="7475" max="7685" width="11.54296875" style="1"/>
    <col min="7686" max="7688" width="3.90625" style="1" customWidth="1"/>
    <col min="7689" max="7689" width="4.453125" style="1" customWidth="1"/>
    <col min="7690" max="7695" width="3.90625" style="1" customWidth="1"/>
    <col min="7696" max="7696" width="4.453125" style="1" customWidth="1"/>
    <col min="7697" max="7699" width="3.90625" style="1" customWidth="1"/>
    <col min="7700" max="7700" width="4.1796875" style="1" customWidth="1"/>
    <col min="7701" max="7702" width="3.90625" style="1" customWidth="1"/>
    <col min="7703" max="7703" width="4.453125" style="1" customWidth="1"/>
    <col min="7704" max="7707" width="3.90625" style="1" customWidth="1"/>
    <col min="7708" max="7716" width="4.36328125" style="1" customWidth="1"/>
    <col min="7717" max="7717" width="6.36328125" style="1" customWidth="1"/>
    <col min="7718" max="7723" width="4.36328125" style="1" customWidth="1"/>
    <col min="7724" max="7726" width="3.90625" style="1" customWidth="1"/>
    <col min="7727" max="7727" width="6.1796875" style="1" customWidth="1"/>
    <col min="7728" max="7730" width="3.90625" style="1" customWidth="1"/>
    <col min="7731" max="7941" width="11.54296875" style="1"/>
    <col min="7942" max="7944" width="3.90625" style="1" customWidth="1"/>
    <col min="7945" max="7945" width="4.453125" style="1" customWidth="1"/>
    <col min="7946" max="7951" width="3.90625" style="1" customWidth="1"/>
    <col min="7952" max="7952" width="4.453125" style="1" customWidth="1"/>
    <col min="7953" max="7955" width="3.90625" style="1" customWidth="1"/>
    <col min="7956" max="7956" width="4.1796875" style="1" customWidth="1"/>
    <col min="7957" max="7958" width="3.90625" style="1" customWidth="1"/>
    <col min="7959" max="7959" width="4.453125" style="1" customWidth="1"/>
    <col min="7960" max="7963" width="3.90625" style="1" customWidth="1"/>
    <col min="7964" max="7972" width="4.36328125" style="1" customWidth="1"/>
    <col min="7973" max="7973" width="6.36328125" style="1" customWidth="1"/>
    <col min="7974" max="7979" width="4.36328125" style="1" customWidth="1"/>
    <col min="7980" max="7982" width="3.90625" style="1" customWidth="1"/>
    <col min="7983" max="7983" width="6.1796875" style="1" customWidth="1"/>
    <col min="7984" max="7986" width="3.90625" style="1" customWidth="1"/>
    <col min="7987" max="8197" width="11.54296875" style="1"/>
    <col min="8198" max="8200" width="3.90625" style="1" customWidth="1"/>
    <col min="8201" max="8201" width="4.453125" style="1" customWidth="1"/>
    <col min="8202" max="8207" width="3.90625" style="1" customWidth="1"/>
    <col min="8208" max="8208" width="4.453125" style="1" customWidth="1"/>
    <col min="8209" max="8211" width="3.90625" style="1" customWidth="1"/>
    <col min="8212" max="8212" width="4.1796875" style="1" customWidth="1"/>
    <col min="8213" max="8214" width="3.90625" style="1" customWidth="1"/>
    <col min="8215" max="8215" width="4.453125" style="1" customWidth="1"/>
    <col min="8216" max="8219" width="3.90625" style="1" customWidth="1"/>
    <col min="8220" max="8228" width="4.36328125" style="1" customWidth="1"/>
    <col min="8229" max="8229" width="6.36328125" style="1" customWidth="1"/>
    <col min="8230" max="8235" width="4.36328125" style="1" customWidth="1"/>
    <col min="8236" max="8238" width="3.90625" style="1" customWidth="1"/>
    <col min="8239" max="8239" width="6.1796875" style="1" customWidth="1"/>
    <col min="8240" max="8242" width="3.90625" style="1" customWidth="1"/>
    <col min="8243" max="8453" width="11.54296875" style="1"/>
    <col min="8454" max="8456" width="3.90625" style="1" customWidth="1"/>
    <col min="8457" max="8457" width="4.453125" style="1" customWidth="1"/>
    <col min="8458" max="8463" width="3.90625" style="1" customWidth="1"/>
    <col min="8464" max="8464" width="4.453125" style="1" customWidth="1"/>
    <col min="8465" max="8467" width="3.90625" style="1" customWidth="1"/>
    <col min="8468" max="8468" width="4.1796875" style="1" customWidth="1"/>
    <col min="8469" max="8470" width="3.90625" style="1" customWidth="1"/>
    <col min="8471" max="8471" width="4.453125" style="1" customWidth="1"/>
    <col min="8472" max="8475" width="3.90625" style="1" customWidth="1"/>
    <col min="8476" max="8484" width="4.36328125" style="1" customWidth="1"/>
    <col min="8485" max="8485" width="6.36328125" style="1" customWidth="1"/>
    <col min="8486" max="8491" width="4.36328125" style="1" customWidth="1"/>
    <col min="8492" max="8494" width="3.90625" style="1" customWidth="1"/>
    <col min="8495" max="8495" width="6.1796875" style="1" customWidth="1"/>
    <col min="8496" max="8498" width="3.90625" style="1" customWidth="1"/>
    <col min="8499" max="8709" width="11.54296875" style="1"/>
    <col min="8710" max="8712" width="3.90625" style="1" customWidth="1"/>
    <col min="8713" max="8713" width="4.453125" style="1" customWidth="1"/>
    <col min="8714" max="8719" width="3.90625" style="1" customWidth="1"/>
    <col min="8720" max="8720" width="4.453125" style="1" customWidth="1"/>
    <col min="8721" max="8723" width="3.90625" style="1" customWidth="1"/>
    <col min="8724" max="8724" width="4.1796875" style="1" customWidth="1"/>
    <col min="8725" max="8726" width="3.90625" style="1" customWidth="1"/>
    <col min="8727" max="8727" width="4.453125" style="1" customWidth="1"/>
    <col min="8728" max="8731" width="3.90625" style="1" customWidth="1"/>
    <col min="8732" max="8740" width="4.36328125" style="1" customWidth="1"/>
    <col min="8741" max="8741" width="6.36328125" style="1" customWidth="1"/>
    <col min="8742" max="8747" width="4.36328125" style="1" customWidth="1"/>
    <col min="8748" max="8750" width="3.90625" style="1" customWidth="1"/>
    <col min="8751" max="8751" width="6.1796875" style="1" customWidth="1"/>
    <col min="8752" max="8754" width="3.90625" style="1" customWidth="1"/>
    <col min="8755" max="8965" width="11.54296875" style="1"/>
    <col min="8966" max="8968" width="3.90625" style="1" customWidth="1"/>
    <col min="8969" max="8969" width="4.453125" style="1" customWidth="1"/>
    <col min="8970" max="8975" width="3.90625" style="1" customWidth="1"/>
    <col min="8976" max="8976" width="4.453125" style="1" customWidth="1"/>
    <col min="8977" max="8979" width="3.90625" style="1" customWidth="1"/>
    <col min="8980" max="8980" width="4.1796875" style="1" customWidth="1"/>
    <col min="8981" max="8982" width="3.90625" style="1" customWidth="1"/>
    <col min="8983" max="8983" width="4.453125" style="1" customWidth="1"/>
    <col min="8984" max="8987" width="3.90625" style="1" customWidth="1"/>
    <col min="8988" max="8996" width="4.36328125" style="1" customWidth="1"/>
    <col min="8997" max="8997" width="6.36328125" style="1" customWidth="1"/>
    <col min="8998" max="9003" width="4.36328125" style="1" customWidth="1"/>
    <col min="9004" max="9006" width="3.90625" style="1" customWidth="1"/>
    <col min="9007" max="9007" width="6.1796875" style="1" customWidth="1"/>
    <col min="9008" max="9010" width="3.90625" style="1" customWidth="1"/>
    <col min="9011" max="9221" width="11.54296875" style="1"/>
    <col min="9222" max="9224" width="3.90625" style="1" customWidth="1"/>
    <col min="9225" max="9225" width="4.453125" style="1" customWidth="1"/>
    <col min="9226" max="9231" width="3.90625" style="1" customWidth="1"/>
    <col min="9232" max="9232" width="4.453125" style="1" customWidth="1"/>
    <col min="9233" max="9235" width="3.90625" style="1" customWidth="1"/>
    <col min="9236" max="9236" width="4.1796875" style="1" customWidth="1"/>
    <col min="9237" max="9238" width="3.90625" style="1" customWidth="1"/>
    <col min="9239" max="9239" width="4.453125" style="1" customWidth="1"/>
    <col min="9240" max="9243" width="3.90625" style="1" customWidth="1"/>
    <col min="9244" max="9252" width="4.36328125" style="1" customWidth="1"/>
    <col min="9253" max="9253" width="6.36328125" style="1" customWidth="1"/>
    <col min="9254" max="9259" width="4.36328125" style="1" customWidth="1"/>
    <col min="9260" max="9262" width="3.90625" style="1" customWidth="1"/>
    <col min="9263" max="9263" width="6.1796875" style="1" customWidth="1"/>
    <col min="9264" max="9266" width="3.90625" style="1" customWidth="1"/>
    <col min="9267" max="9477" width="11.54296875" style="1"/>
    <col min="9478" max="9480" width="3.90625" style="1" customWidth="1"/>
    <col min="9481" max="9481" width="4.453125" style="1" customWidth="1"/>
    <col min="9482" max="9487" width="3.90625" style="1" customWidth="1"/>
    <col min="9488" max="9488" width="4.453125" style="1" customWidth="1"/>
    <col min="9489" max="9491" width="3.90625" style="1" customWidth="1"/>
    <col min="9492" max="9492" width="4.1796875" style="1" customWidth="1"/>
    <col min="9493" max="9494" width="3.90625" style="1" customWidth="1"/>
    <col min="9495" max="9495" width="4.453125" style="1" customWidth="1"/>
    <col min="9496" max="9499" width="3.90625" style="1" customWidth="1"/>
    <col min="9500" max="9508" width="4.36328125" style="1" customWidth="1"/>
    <col min="9509" max="9509" width="6.36328125" style="1" customWidth="1"/>
    <col min="9510" max="9515" width="4.36328125" style="1" customWidth="1"/>
    <col min="9516" max="9518" width="3.90625" style="1" customWidth="1"/>
    <col min="9519" max="9519" width="6.1796875" style="1" customWidth="1"/>
    <col min="9520" max="9522" width="3.90625" style="1" customWidth="1"/>
    <col min="9523" max="9733" width="11.54296875" style="1"/>
    <col min="9734" max="9736" width="3.90625" style="1" customWidth="1"/>
    <col min="9737" max="9737" width="4.453125" style="1" customWidth="1"/>
    <col min="9738" max="9743" width="3.90625" style="1" customWidth="1"/>
    <col min="9744" max="9744" width="4.453125" style="1" customWidth="1"/>
    <col min="9745" max="9747" width="3.90625" style="1" customWidth="1"/>
    <col min="9748" max="9748" width="4.1796875" style="1" customWidth="1"/>
    <col min="9749" max="9750" width="3.90625" style="1" customWidth="1"/>
    <col min="9751" max="9751" width="4.453125" style="1" customWidth="1"/>
    <col min="9752" max="9755" width="3.90625" style="1" customWidth="1"/>
    <col min="9756" max="9764" width="4.36328125" style="1" customWidth="1"/>
    <col min="9765" max="9765" width="6.36328125" style="1" customWidth="1"/>
    <col min="9766" max="9771" width="4.36328125" style="1" customWidth="1"/>
    <col min="9772" max="9774" width="3.90625" style="1" customWidth="1"/>
    <col min="9775" max="9775" width="6.1796875" style="1" customWidth="1"/>
    <col min="9776" max="9778" width="3.90625" style="1" customWidth="1"/>
    <col min="9779" max="9989" width="11.54296875" style="1"/>
    <col min="9990" max="9992" width="3.90625" style="1" customWidth="1"/>
    <col min="9993" max="9993" width="4.453125" style="1" customWidth="1"/>
    <col min="9994" max="9999" width="3.90625" style="1" customWidth="1"/>
    <col min="10000" max="10000" width="4.453125" style="1" customWidth="1"/>
    <col min="10001" max="10003" width="3.90625" style="1" customWidth="1"/>
    <col min="10004" max="10004" width="4.1796875" style="1" customWidth="1"/>
    <col min="10005" max="10006" width="3.90625" style="1" customWidth="1"/>
    <col min="10007" max="10007" width="4.453125" style="1" customWidth="1"/>
    <col min="10008" max="10011" width="3.90625" style="1" customWidth="1"/>
    <col min="10012" max="10020" width="4.36328125" style="1" customWidth="1"/>
    <col min="10021" max="10021" width="6.36328125" style="1" customWidth="1"/>
    <col min="10022" max="10027" width="4.36328125" style="1" customWidth="1"/>
    <col min="10028" max="10030" width="3.90625" style="1" customWidth="1"/>
    <col min="10031" max="10031" width="6.1796875" style="1" customWidth="1"/>
    <col min="10032" max="10034" width="3.90625" style="1" customWidth="1"/>
    <col min="10035" max="10245" width="11.54296875" style="1"/>
    <col min="10246" max="10248" width="3.90625" style="1" customWidth="1"/>
    <col min="10249" max="10249" width="4.453125" style="1" customWidth="1"/>
    <col min="10250" max="10255" width="3.90625" style="1" customWidth="1"/>
    <col min="10256" max="10256" width="4.453125" style="1" customWidth="1"/>
    <col min="10257" max="10259" width="3.90625" style="1" customWidth="1"/>
    <col min="10260" max="10260" width="4.1796875" style="1" customWidth="1"/>
    <col min="10261" max="10262" width="3.90625" style="1" customWidth="1"/>
    <col min="10263" max="10263" width="4.453125" style="1" customWidth="1"/>
    <col min="10264" max="10267" width="3.90625" style="1" customWidth="1"/>
    <col min="10268" max="10276" width="4.36328125" style="1" customWidth="1"/>
    <col min="10277" max="10277" width="6.36328125" style="1" customWidth="1"/>
    <col min="10278" max="10283" width="4.36328125" style="1" customWidth="1"/>
    <col min="10284" max="10286" width="3.90625" style="1" customWidth="1"/>
    <col min="10287" max="10287" width="6.1796875" style="1" customWidth="1"/>
    <col min="10288" max="10290" width="3.90625" style="1" customWidth="1"/>
    <col min="10291" max="10501" width="11.54296875" style="1"/>
    <col min="10502" max="10504" width="3.90625" style="1" customWidth="1"/>
    <col min="10505" max="10505" width="4.453125" style="1" customWidth="1"/>
    <col min="10506" max="10511" width="3.90625" style="1" customWidth="1"/>
    <col min="10512" max="10512" width="4.453125" style="1" customWidth="1"/>
    <col min="10513" max="10515" width="3.90625" style="1" customWidth="1"/>
    <col min="10516" max="10516" width="4.1796875" style="1" customWidth="1"/>
    <col min="10517" max="10518" width="3.90625" style="1" customWidth="1"/>
    <col min="10519" max="10519" width="4.453125" style="1" customWidth="1"/>
    <col min="10520" max="10523" width="3.90625" style="1" customWidth="1"/>
    <col min="10524" max="10532" width="4.36328125" style="1" customWidth="1"/>
    <col min="10533" max="10533" width="6.36328125" style="1" customWidth="1"/>
    <col min="10534" max="10539" width="4.36328125" style="1" customWidth="1"/>
    <col min="10540" max="10542" width="3.90625" style="1" customWidth="1"/>
    <col min="10543" max="10543" width="6.1796875" style="1" customWidth="1"/>
    <col min="10544" max="10546" width="3.90625" style="1" customWidth="1"/>
    <col min="10547" max="10757" width="11.54296875" style="1"/>
    <col min="10758" max="10760" width="3.90625" style="1" customWidth="1"/>
    <col min="10761" max="10761" width="4.453125" style="1" customWidth="1"/>
    <col min="10762" max="10767" width="3.90625" style="1" customWidth="1"/>
    <col min="10768" max="10768" width="4.453125" style="1" customWidth="1"/>
    <col min="10769" max="10771" width="3.90625" style="1" customWidth="1"/>
    <col min="10772" max="10772" width="4.1796875" style="1" customWidth="1"/>
    <col min="10773" max="10774" width="3.90625" style="1" customWidth="1"/>
    <col min="10775" max="10775" width="4.453125" style="1" customWidth="1"/>
    <col min="10776" max="10779" width="3.90625" style="1" customWidth="1"/>
    <col min="10780" max="10788" width="4.36328125" style="1" customWidth="1"/>
    <col min="10789" max="10789" width="6.36328125" style="1" customWidth="1"/>
    <col min="10790" max="10795" width="4.36328125" style="1" customWidth="1"/>
    <col min="10796" max="10798" width="3.90625" style="1" customWidth="1"/>
    <col min="10799" max="10799" width="6.1796875" style="1" customWidth="1"/>
    <col min="10800" max="10802" width="3.90625" style="1" customWidth="1"/>
    <col min="10803" max="11013" width="11.54296875" style="1"/>
    <col min="11014" max="11016" width="3.90625" style="1" customWidth="1"/>
    <col min="11017" max="11017" width="4.453125" style="1" customWidth="1"/>
    <col min="11018" max="11023" width="3.90625" style="1" customWidth="1"/>
    <col min="11024" max="11024" width="4.453125" style="1" customWidth="1"/>
    <col min="11025" max="11027" width="3.90625" style="1" customWidth="1"/>
    <col min="11028" max="11028" width="4.1796875" style="1" customWidth="1"/>
    <col min="11029" max="11030" width="3.90625" style="1" customWidth="1"/>
    <col min="11031" max="11031" width="4.453125" style="1" customWidth="1"/>
    <col min="11032" max="11035" width="3.90625" style="1" customWidth="1"/>
    <col min="11036" max="11044" width="4.36328125" style="1" customWidth="1"/>
    <col min="11045" max="11045" width="6.36328125" style="1" customWidth="1"/>
    <col min="11046" max="11051" width="4.36328125" style="1" customWidth="1"/>
    <col min="11052" max="11054" width="3.90625" style="1" customWidth="1"/>
    <col min="11055" max="11055" width="6.1796875" style="1" customWidth="1"/>
    <col min="11056" max="11058" width="3.90625" style="1" customWidth="1"/>
    <col min="11059" max="11269" width="11.54296875" style="1"/>
    <col min="11270" max="11272" width="3.90625" style="1" customWidth="1"/>
    <col min="11273" max="11273" width="4.453125" style="1" customWidth="1"/>
    <col min="11274" max="11279" width="3.90625" style="1" customWidth="1"/>
    <col min="11280" max="11280" width="4.453125" style="1" customWidth="1"/>
    <col min="11281" max="11283" width="3.90625" style="1" customWidth="1"/>
    <col min="11284" max="11284" width="4.1796875" style="1" customWidth="1"/>
    <col min="11285" max="11286" width="3.90625" style="1" customWidth="1"/>
    <col min="11287" max="11287" width="4.453125" style="1" customWidth="1"/>
    <col min="11288" max="11291" width="3.90625" style="1" customWidth="1"/>
    <col min="11292" max="11300" width="4.36328125" style="1" customWidth="1"/>
    <col min="11301" max="11301" width="6.36328125" style="1" customWidth="1"/>
    <col min="11302" max="11307" width="4.36328125" style="1" customWidth="1"/>
    <col min="11308" max="11310" width="3.90625" style="1" customWidth="1"/>
    <col min="11311" max="11311" width="6.1796875" style="1" customWidth="1"/>
    <col min="11312" max="11314" width="3.90625" style="1" customWidth="1"/>
    <col min="11315" max="11525" width="11.54296875" style="1"/>
    <col min="11526" max="11528" width="3.90625" style="1" customWidth="1"/>
    <col min="11529" max="11529" width="4.453125" style="1" customWidth="1"/>
    <col min="11530" max="11535" width="3.90625" style="1" customWidth="1"/>
    <col min="11536" max="11536" width="4.453125" style="1" customWidth="1"/>
    <col min="11537" max="11539" width="3.90625" style="1" customWidth="1"/>
    <col min="11540" max="11540" width="4.1796875" style="1" customWidth="1"/>
    <col min="11541" max="11542" width="3.90625" style="1" customWidth="1"/>
    <col min="11543" max="11543" width="4.453125" style="1" customWidth="1"/>
    <col min="11544" max="11547" width="3.90625" style="1" customWidth="1"/>
    <col min="11548" max="11556" width="4.36328125" style="1" customWidth="1"/>
    <col min="11557" max="11557" width="6.36328125" style="1" customWidth="1"/>
    <col min="11558" max="11563" width="4.36328125" style="1" customWidth="1"/>
    <col min="11564" max="11566" width="3.90625" style="1" customWidth="1"/>
    <col min="11567" max="11567" width="6.1796875" style="1" customWidth="1"/>
    <col min="11568" max="11570" width="3.90625" style="1" customWidth="1"/>
    <col min="11571" max="11781" width="11.54296875" style="1"/>
    <col min="11782" max="11784" width="3.90625" style="1" customWidth="1"/>
    <col min="11785" max="11785" width="4.453125" style="1" customWidth="1"/>
    <col min="11786" max="11791" width="3.90625" style="1" customWidth="1"/>
    <col min="11792" max="11792" width="4.453125" style="1" customWidth="1"/>
    <col min="11793" max="11795" width="3.90625" style="1" customWidth="1"/>
    <col min="11796" max="11796" width="4.1796875" style="1" customWidth="1"/>
    <col min="11797" max="11798" width="3.90625" style="1" customWidth="1"/>
    <col min="11799" max="11799" width="4.453125" style="1" customWidth="1"/>
    <col min="11800" max="11803" width="3.90625" style="1" customWidth="1"/>
    <col min="11804" max="11812" width="4.36328125" style="1" customWidth="1"/>
    <col min="11813" max="11813" width="6.36328125" style="1" customWidth="1"/>
    <col min="11814" max="11819" width="4.36328125" style="1" customWidth="1"/>
    <col min="11820" max="11822" width="3.90625" style="1" customWidth="1"/>
    <col min="11823" max="11823" width="6.1796875" style="1" customWidth="1"/>
    <col min="11824" max="11826" width="3.90625" style="1" customWidth="1"/>
    <col min="11827" max="12037" width="11.54296875" style="1"/>
    <col min="12038" max="12040" width="3.90625" style="1" customWidth="1"/>
    <col min="12041" max="12041" width="4.453125" style="1" customWidth="1"/>
    <col min="12042" max="12047" width="3.90625" style="1" customWidth="1"/>
    <col min="12048" max="12048" width="4.453125" style="1" customWidth="1"/>
    <col min="12049" max="12051" width="3.90625" style="1" customWidth="1"/>
    <col min="12052" max="12052" width="4.1796875" style="1" customWidth="1"/>
    <col min="12053" max="12054" width="3.90625" style="1" customWidth="1"/>
    <col min="12055" max="12055" width="4.453125" style="1" customWidth="1"/>
    <col min="12056" max="12059" width="3.90625" style="1" customWidth="1"/>
    <col min="12060" max="12068" width="4.36328125" style="1" customWidth="1"/>
    <col min="12069" max="12069" width="6.36328125" style="1" customWidth="1"/>
    <col min="12070" max="12075" width="4.36328125" style="1" customWidth="1"/>
    <col min="12076" max="12078" width="3.90625" style="1" customWidth="1"/>
    <col min="12079" max="12079" width="6.1796875" style="1" customWidth="1"/>
    <col min="12080" max="12082" width="3.90625" style="1" customWidth="1"/>
    <col min="12083" max="12293" width="11.54296875" style="1"/>
    <col min="12294" max="12296" width="3.90625" style="1" customWidth="1"/>
    <col min="12297" max="12297" width="4.453125" style="1" customWidth="1"/>
    <col min="12298" max="12303" width="3.90625" style="1" customWidth="1"/>
    <col min="12304" max="12304" width="4.453125" style="1" customWidth="1"/>
    <col min="12305" max="12307" width="3.90625" style="1" customWidth="1"/>
    <col min="12308" max="12308" width="4.1796875" style="1" customWidth="1"/>
    <col min="12309" max="12310" width="3.90625" style="1" customWidth="1"/>
    <col min="12311" max="12311" width="4.453125" style="1" customWidth="1"/>
    <col min="12312" max="12315" width="3.90625" style="1" customWidth="1"/>
    <col min="12316" max="12324" width="4.36328125" style="1" customWidth="1"/>
    <col min="12325" max="12325" width="6.36328125" style="1" customWidth="1"/>
    <col min="12326" max="12331" width="4.36328125" style="1" customWidth="1"/>
    <col min="12332" max="12334" width="3.90625" style="1" customWidth="1"/>
    <col min="12335" max="12335" width="6.1796875" style="1" customWidth="1"/>
    <col min="12336" max="12338" width="3.90625" style="1" customWidth="1"/>
    <col min="12339" max="12549" width="11.54296875" style="1"/>
    <col min="12550" max="12552" width="3.90625" style="1" customWidth="1"/>
    <col min="12553" max="12553" width="4.453125" style="1" customWidth="1"/>
    <col min="12554" max="12559" width="3.90625" style="1" customWidth="1"/>
    <col min="12560" max="12560" width="4.453125" style="1" customWidth="1"/>
    <col min="12561" max="12563" width="3.90625" style="1" customWidth="1"/>
    <col min="12564" max="12564" width="4.1796875" style="1" customWidth="1"/>
    <col min="12565" max="12566" width="3.90625" style="1" customWidth="1"/>
    <col min="12567" max="12567" width="4.453125" style="1" customWidth="1"/>
    <col min="12568" max="12571" width="3.90625" style="1" customWidth="1"/>
    <col min="12572" max="12580" width="4.36328125" style="1" customWidth="1"/>
    <col min="12581" max="12581" width="6.36328125" style="1" customWidth="1"/>
    <col min="12582" max="12587" width="4.36328125" style="1" customWidth="1"/>
    <col min="12588" max="12590" width="3.90625" style="1" customWidth="1"/>
    <col min="12591" max="12591" width="6.1796875" style="1" customWidth="1"/>
    <col min="12592" max="12594" width="3.90625" style="1" customWidth="1"/>
    <col min="12595" max="12805" width="11.54296875" style="1"/>
    <col min="12806" max="12808" width="3.90625" style="1" customWidth="1"/>
    <col min="12809" max="12809" width="4.453125" style="1" customWidth="1"/>
    <col min="12810" max="12815" width="3.90625" style="1" customWidth="1"/>
    <col min="12816" max="12816" width="4.453125" style="1" customWidth="1"/>
    <col min="12817" max="12819" width="3.90625" style="1" customWidth="1"/>
    <col min="12820" max="12820" width="4.1796875" style="1" customWidth="1"/>
    <col min="12821" max="12822" width="3.90625" style="1" customWidth="1"/>
    <col min="12823" max="12823" width="4.453125" style="1" customWidth="1"/>
    <col min="12824" max="12827" width="3.90625" style="1" customWidth="1"/>
    <col min="12828" max="12836" width="4.36328125" style="1" customWidth="1"/>
    <col min="12837" max="12837" width="6.36328125" style="1" customWidth="1"/>
    <col min="12838" max="12843" width="4.36328125" style="1" customWidth="1"/>
    <col min="12844" max="12846" width="3.90625" style="1" customWidth="1"/>
    <col min="12847" max="12847" width="6.1796875" style="1" customWidth="1"/>
    <col min="12848" max="12850" width="3.90625" style="1" customWidth="1"/>
    <col min="12851" max="13061" width="11.54296875" style="1"/>
    <col min="13062" max="13064" width="3.90625" style="1" customWidth="1"/>
    <col min="13065" max="13065" width="4.453125" style="1" customWidth="1"/>
    <col min="13066" max="13071" width="3.90625" style="1" customWidth="1"/>
    <col min="13072" max="13072" width="4.453125" style="1" customWidth="1"/>
    <col min="13073" max="13075" width="3.90625" style="1" customWidth="1"/>
    <col min="13076" max="13076" width="4.1796875" style="1" customWidth="1"/>
    <col min="13077" max="13078" width="3.90625" style="1" customWidth="1"/>
    <col min="13079" max="13079" width="4.453125" style="1" customWidth="1"/>
    <col min="13080" max="13083" width="3.90625" style="1" customWidth="1"/>
    <col min="13084" max="13092" width="4.36328125" style="1" customWidth="1"/>
    <col min="13093" max="13093" width="6.36328125" style="1" customWidth="1"/>
    <col min="13094" max="13099" width="4.36328125" style="1" customWidth="1"/>
    <col min="13100" max="13102" width="3.90625" style="1" customWidth="1"/>
    <col min="13103" max="13103" width="6.1796875" style="1" customWidth="1"/>
    <col min="13104" max="13106" width="3.90625" style="1" customWidth="1"/>
    <col min="13107" max="13317" width="11.54296875" style="1"/>
    <col min="13318" max="13320" width="3.90625" style="1" customWidth="1"/>
    <col min="13321" max="13321" width="4.453125" style="1" customWidth="1"/>
    <col min="13322" max="13327" width="3.90625" style="1" customWidth="1"/>
    <col min="13328" max="13328" width="4.453125" style="1" customWidth="1"/>
    <col min="13329" max="13331" width="3.90625" style="1" customWidth="1"/>
    <col min="13332" max="13332" width="4.1796875" style="1" customWidth="1"/>
    <col min="13333" max="13334" width="3.90625" style="1" customWidth="1"/>
    <col min="13335" max="13335" width="4.453125" style="1" customWidth="1"/>
    <col min="13336" max="13339" width="3.90625" style="1" customWidth="1"/>
    <col min="13340" max="13348" width="4.36328125" style="1" customWidth="1"/>
    <col min="13349" max="13349" width="6.36328125" style="1" customWidth="1"/>
    <col min="13350" max="13355" width="4.36328125" style="1" customWidth="1"/>
    <col min="13356" max="13358" width="3.90625" style="1" customWidth="1"/>
    <col min="13359" max="13359" width="6.1796875" style="1" customWidth="1"/>
    <col min="13360" max="13362" width="3.90625" style="1" customWidth="1"/>
    <col min="13363" max="13573" width="11.54296875" style="1"/>
    <col min="13574" max="13576" width="3.90625" style="1" customWidth="1"/>
    <col min="13577" max="13577" width="4.453125" style="1" customWidth="1"/>
    <col min="13578" max="13583" width="3.90625" style="1" customWidth="1"/>
    <col min="13584" max="13584" width="4.453125" style="1" customWidth="1"/>
    <col min="13585" max="13587" width="3.90625" style="1" customWidth="1"/>
    <col min="13588" max="13588" width="4.1796875" style="1" customWidth="1"/>
    <col min="13589" max="13590" width="3.90625" style="1" customWidth="1"/>
    <col min="13591" max="13591" width="4.453125" style="1" customWidth="1"/>
    <col min="13592" max="13595" width="3.90625" style="1" customWidth="1"/>
    <col min="13596" max="13604" width="4.36328125" style="1" customWidth="1"/>
    <col min="13605" max="13605" width="6.36328125" style="1" customWidth="1"/>
    <col min="13606" max="13611" width="4.36328125" style="1" customWidth="1"/>
    <col min="13612" max="13614" width="3.90625" style="1" customWidth="1"/>
    <col min="13615" max="13615" width="6.1796875" style="1" customWidth="1"/>
    <col min="13616" max="13618" width="3.90625" style="1" customWidth="1"/>
    <col min="13619" max="13829" width="11.54296875" style="1"/>
    <col min="13830" max="13832" width="3.90625" style="1" customWidth="1"/>
    <col min="13833" max="13833" width="4.453125" style="1" customWidth="1"/>
    <col min="13834" max="13839" width="3.90625" style="1" customWidth="1"/>
    <col min="13840" max="13840" width="4.453125" style="1" customWidth="1"/>
    <col min="13841" max="13843" width="3.90625" style="1" customWidth="1"/>
    <col min="13844" max="13844" width="4.1796875" style="1" customWidth="1"/>
    <col min="13845" max="13846" width="3.90625" style="1" customWidth="1"/>
    <col min="13847" max="13847" width="4.453125" style="1" customWidth="1"/>
    <col min="13848" max="13851" width="3.90625" style="1" customWidth="1"/>
    <col min="13852" max="13860" width="4.36328125" style="1" customWidth="1"/>
    <col min="13861" max="13861" width="6.36328125" style="1" customWidth="1"/>
    <col min="13862" max="13867" width="4.36328125" style="1" customWidth="1"/>
    <col min="13868" max="13870" width="3.90625" style="1" customWidth="1"/>
    <col min="13871" max="13871" width="6.1796875" style="1" customWidth="1"/>
    <col min="13872" max="13874" width="3.90625" style="1" customWidth="1"/>
    <col min="13875" max="14085" width="11.54296875" style="1"/>
    <col min="14086" max="14088" width="3.90625" style="1" customWidth="1"/>
    <col min="14089" max="14089" width="4.453125" style="1" customWidth="1"/>
    <col min="14090" max="14095" width="3.90625" style="1" customWidth="1"/>
    <col min="14096" max="14096" width="4.453125" style="1" customWidth="1"/>
    <col min="14097" max="14099" width="3.90625" style="1" customWidth="1"/>
    <col min="14100" max="14100" width="4.1796875" style="1" customWidth="1"/>
    <col min="14101" max="14102" width="3.90625" style="1" customWidth="1"/>
    <col min="14103" max="14103" width="4.453125" style="1" customWidth="1"/>
    <col min="14104" max="14107" width="3.90625" style="1" customWidth="1"/>
    <col min="14108" max="14116" width="4.36328125" style="1" customWidth="1"/>
    <col min="14117" max="14117" width="6.36328125" style="1" customWidth="1"/>
    <col min="14118" max="14123" width="4.36328125" style="1" customWidth="1"/>
    <col min="14124" max="14126" width="3.90625" style="1" customWidth="1"/>
    <col min="14127" max="14127" width="6.1796875" style="1" customWidth="1"/>
    <col min="14128" max="14130" width="3.90625" style="1" customWidth="1"/>
    <col min="14131" max="14341" width="11.54296875" style="1"/>
    <col min="14342" max="14344" width="3.90625" style="1" customWidth="1"/>
    <col min="14345" max="14345" width="4.453125" style="1" customWidth="1"/>
    <col min="14346" max="14351" width="3.90625" style="1" customWidth="1"/>
    <col min="14352" max="14352" width="4.453125" style="1" customWidth="1"/>
    <col min="14353" max="14355" width="3.90625" style="1" customWidth="1"/>
    <col min="14356" max="14356" width="4.1796875" style="1" customWidth="1"/>
    <col min="14357" max="14358" width="3.90625" style="1" customWidth="1"/>
    <col min="14359" max="14359" width="4.453125" style="1" customWidth="1"/>
    <col min="14360" max="14363" width="3.90625" style="1" customWidth="1"/>
    <col min="14364" max="14372" width="4.36328125" style="1" customWidth="1"/>
    <col min="14373" max="14373" width="6.36328125" style="1" customWidth="1"/>
    <col min="14374" max="14379" width="4.36328125" style="1" customWidth="1"/>
    <col min="14380" max="14382" width="3.90625" style="1" customWidth="1"/>
    <col min="14383" max="14383" width="6.1796875" style="1" customWidth="1"/>
    <col min="14384" max="14386" width="3.90625" style="1" customWidth="1"/>
    <col min="14387" max="14597" width="11.54296875" style="1"/>
    <col min="14598" max="14600" width="3.90625" style="1" customWidth="1"/>
    <col min="14601" max="14601" width="4.453125" style="1" customWidth="1"/>
    <col min="14602" max="14607" width="3.90625" style="1" customWidth="1"/>
    <col min="14608" max="14608" width="4.453125" style="1" customWidth="1"/>
    <col min="14609" max="14611" width="3.90625" style="1" customWidth="1"/>
    <col min="14612" max="14612" width="4.1796875" style="1" customWidth="1"/>
    <col min="14613" max="14614" width="3.90625" style="1" customWidth="1"/>
    <col min="14615" max="14615" width="4.453125" style="1" customWidth="1"/>
    <col min="14616" max="14619" width="3.90625" style="1" customWidth="1"/>
    <col min="14620" max="14628" width="4.36328125" style="1" customWidth="1"/>
    <col min="14629" max="14629" width="6.36328125" style="1" customWidth="1"/>
    <col min="14630" max="14635" width="4.36328125" style="1" customWidth="1"/>
    <col min="14636" max="14638" width="3.90625" style="1" customWidth="1"/>
    <col min="14639" max="14639" width="6.1796875" style="1" customWidth="1"/>
    <col min="14640" max="14642" width="3.90625" style="1" customWidth="1"/>
    <col min="14643" max="14853" width="11.54296875" style="1"/>
    <col min="14854" max="14856" width="3.90625" style="1" customWidth="1"/>
    <col min="14857" max="14857" width="4.453125" style="1" customWidth="1"/>
    <col min="14858" max="14863" width="3.90625" style="1" customWidth="1"/>
    <col min="14864" max="14864" width="4.453125" style="1" customWidth="1"/>
    <col min="14865" max="14867" width="3.90625" style="1" customWidth="1"/>
    <col min="14868" max="14868" width="4.1796875" style="1" customWidth="1"/>
    <col min="14869" max="14870" width="3.90625" style="1" customWidth="1"/>
    <col min="14871" max="14871" width="4.453125" style="1" customWidth="1"/>
    <col min="14872" max="14875" width="3.90625" style="1" customWidth="1"/>
    <col min="14876" max="14884" width="4.36328125" style="1" customWidth="1"/>
    <col min="14885" max="14885" width="6.36328125" style="1" customWidth="1"/>
    <col min="14886" max="14891" width="4.36328125" style="1" customWidth="1"/>
    <col min="14892" max="14894" width="3.90625" style="1" customWidth="1"/>
    <col min="14895" max="14895" width="6.1796875" style="1" customWidth="1"/>
    <col min="14896" max="14898" width="3.90625" style="1" customWidth="1"/>
    <col min="14899" max="15109" width="11.54296875" style="1"/>
    <col min="15110" max="15112" width="3.90625" style="1" customWidth="1"/>
    <col min="15113" max="15113" width="4.453125" style="1" customWidth="1"/>
    <col min="15114" max="15119" width="3.90625" style="1" customWidth="1"/>
    <col min="15120" max="15120" width="4.453125" style="1" customWidth="1"/>
    <col min="15121" max="15123" width="3.90625" style="1" customWidth="1"/>
    <col min="15124" max="15124" width="4.1796875" style="1" customWidth="1"/>
    <col min="15125" max="15126" width="3.90625" style="1" customWidth="1"/>
    <col min="15127" max="15127" width="4.453125" style="1" customWidth="1"/>
    <col min="15128" max="15131" width="3.90625" style="1" customWidth="1"/>
    <col min="15132" max="15140" width="4.36328125" style="1" customWidth="1"/>
    <col min="15141" max="15141" width="6.36328125" style="1" customWidth="1"/>
    <col min="15142" max="15147" width="4.36328125" style="1" customWidth="1"/>
    <col min="15148" max="15150" width="3.90625" style="1" customWidth="1"/>
    <col min="15151" max="15151" width="6.1796875" style="1" customWidth="1"/>
    <col min="15152" max="15154" width="3.90625" style="1" customWidth="1"/>
    <col min="15155" max="15365" width="11.54296875" style="1"/>
    <col min="15366" max="15368" width="3.90625" style="1" customWidth="1"/>
    <col min="15369" max="15369" width="4.453125" style="1" customWidth="1"/>
    <col min="15370" max="15375" width="3.90625" style="1" customWidth="1"/>
    <col min="15376" max="15376" width="4.453125" style="1" customWidth="1"/>
    <col min="15377" max="15379" width="3.90625" style="1" customWidth="1"/>
    <col min="15380" max="15380" width="4.1796875" style="1" customWidth="1"/>
    <col min="15381" max="15382" width="3.90625" style="1" customWidth="1"/>
    <col min="15383" max="15383" width="4.453125" style="1" customWidth="1"/>
    <col min="15384" max="15387" width="3.90625" style="1" customWidth="1"/>
    <col min="15388" max="15396" width="4.36328125" style="1" customWidth="1"/>
    <col min="15397" max="15397" width="6.36328125" style="1" customWidth="1"/>
    <col min="15398" max="15403" width="4.36328125" style="1" customWidth="1"/>
    <col min="15404" max="15406" width="3.90625" style="1" customWidth="1"/>
    <col min="15407" max="15407" width="6.1796875" style="1" customWidth="1"/>
    <col min="15408" max="15410" width="3.90625" style="1" customWidth="1"/>
    <col min="15411" max="15621" width="11.54296875" style="1"/>
    <col min="15622" max="15624" width="3.90625" style="1" customWidth="1"/>
    <col min="15625" max="15625" width="4.453125" style="1" customWidth="1"/>
    <col min="15626" max="15631" width="3.90625" style="1" customWidth="1"/>
    <col min="15632" max="15632" width="4.453125" style="1" customWidth="1"/>
    <col min="15633" max="15635" width="3.90625" style="1" customWidth="1"/>
    <col min="15636" max="15636" width="4.1796875" style="1" customWidth="1"/>
    <col min="15637" max="15638" width="3.90625" style="1" customWidth="1"/>
    <col min="15639" max="15639" width="4.453125" style="1" customWidth="1"/>
    <col min="15640" max="15643" width="3.90625" style="1" customWidth="1"/>
    <col min="15644" max="15652" width="4.36328125" style="1" customWidth="1"/>
    <col min="15653" max="15653" width="6.36328125" style="1" customWidth="1"/>
    <col min="15654" max="15659" width="4.36328125" style="1" customWidth="1"/>
    <col min="15660" max="15662" width="3.90625" style="1" customWidth="1"/>
    <col min="15663" max="15663" width="6.1796875" style="1" customWidth="1"/>
    <col min="15664" max="15666" width="3.90625" style="1" customWidth="1"/>
    <col min="15667" max="15877" width="11.54296875" style="1"/>
    <col min="15878" max="15880" width="3.90625" style="1" customWidth="1"/>
    <col min="15881" max="15881" width="4.453125" style="1" customWidth="1"/>
    <col min="15882" max="15887" width="3.90625" style="1" customWidth="1"/>
    <col min="15888" max="15888" width="4.453125" style="1" customWidth="1"/>
    <col min="15889" max="15891" width="3.90625" style="1" customWidth="1"/>
    <col min="15892" max="15892" width="4.1796875" style="1" customWidth="1"/>
    <col min="15893" max="15894" width="3.90625" style="1" customWidth="1"/>
    <col min="15895" max="15895" width="4.453125" style="1" customWidth="1"/>
    <col min="15896" max="15899" width="3.90625" style="1" customWidth="1"/>
    <col min="15900" max="15908" width="4.36328125" style="1" customWidth="1"/>
    <col min="15909" max="15909" width="6.36328125" style="1" customWidth="1"/>
    <col min="15910" max="15915" width="4.36328125" style="1" customWidth="1"/>
    <col min="15916" max="15918" width="3.90625" style="1" customWidth="1"/>
    <col min="15919" max="15919" width="6.1796875" style="1" customWidth="1"/>
    <col min="15920" max="15922" width="3.90625" style="1" customWidth="1"/>
    <col min="15923" max="16133" width="11.54296875" style="1"/>
    <col min="16134" max="16136" width="3.90625" style="1" customWidth="1"/>
    <col min="16137" max="16137" width="4.453125" style="1" customWidth="1"/>
    <col min="16138" max="16143" width="3.90625" style="1" customWidth="1"/>
    <col min="16144" max="16144" width="4.453125" style="1" customWidth="1"/>
    <col min="16145" max="16147" width="3.90625" style="1" customWidth="1"/>
    <col min="16148" max="16148" width="4.1796875" style="1" customWidth="1"/>
    <col min="16149" max="16150" width="3.90625" style="1" customWidth="1"/>
    <col min="16151" max="16151" width="4.453125" style="1" customWidth="1"/>
    <col min="16152" max="16155" width="3.90625" style="1" customWidth="1"/>
    <col min="16156" max="16164" width="4.36328125" style="1" customWidth="1"/>
    <col min="16165" max="16165" width="6.36328125" style="1" customWidth="1"/>
    <col min="16166" max="16171" width="4.36328125" style="1" customWidth="1"/>
    <col min="16172" max="16174" width="3.90625" style="1" customWidth="1"/>
    <col min="16175" max="16175" width="6.1796875" style="1" customWidth="1"/>
    <col min="16176" max="16178" width="3.90625" style="1" customWidth="1"/>
    <col min="16179" max="16383" width="11.54296875" style="1"/>
    <col min="16384" max="16384" width="11.54296875" style="1" customWidth="1"/>
  </cols>
  <sheetData>
    <row r="1" spans="1:80" x14ac:dyDescent="0.3">
      <c r="G1" s="55" t="s">
        <v>0</v>
      </c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AG1" s="3" t="s">
        <v>0</v>
      </c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80" ht="22.75" customHeight="1" x14ac:dyDescent="0.3">
      <c r="A2" s="56" t="s">
        <v>27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 t="s">
        <v>1</v>
      </c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</row>
    <row r="3" spans="1:80" x14ac:dyDescent="0.3">
      <c r="A3" s="4"/>
      <c r="F3" s="5"/>
      <c r="X3" s="6"/>
    </row>
    <row r="4" spans="1:80" ht="15.5" x14ac:dyDescent="0.35">
      <c r="B4" s="17"/>
      <c r="C4" s="17"/>
      <c r="D4" s="17"/>
      <c r="E4" s="17"/>
      <c r="F4" s="18"/>
      <c r="G4" s="19"/>
      <c r="H4" s="19"/>
      <c r="I4" s="17"/>
      <c r="J4" s="17"/>
      <c r="K4" s="17"/>
      <c r="L4" s="17"/>
      <c r="M4" s="17"/>
      <c r="N4" s="17"/>
      <c r="O4" s="17"/>
      <c r="P4" s="17"/>
      <c r="Q4" s="20"/>
      <c r="R4" s="20"/>
      <c r="S4" s="20"/>
      <c r="T4" s="20"/>
      <c r="Z4" s="4" t="s">
        <v>28</v>
      </c>
      <c r="BB4" s="9">
        <v>1</v>
      </c>
      <c r="BC4" s="9">
        <f>BB4+1</f>
        <v>2</v>
      </c>
      <c r="BD4" s="64">
        <f t="shared" ref="BD4:BT4" si="0">BC4+1</f>
        <v>3</v>
      </c>
      <c r="BE4" s="64">
        <f t="shared" si="0"/>
        <v>4</v>
      </c>
      <c r="BF4" s="64">
        <f t="shared" si="0"/>
        <v>5</v>
      </c>
      <c r="BG4" s="64">
        <f t="shared" si="0"/>
        <v>6</v>
      </c>
      <c r="BH4" s="64">
        <f t="shared" si="0"/>
        <v>7</v>
      </c>
      <c r="BI4" s="64">
        <f t="shared" si="0"/>
        <v>8</v>
      </c>
      <c r="BJ4" s="64">
        <f t="shared" si="0"/>
        <v>9</v>
      </c>
      <c r="BK4" s="64">
        <f t="shared" si="0"/>
        <v>10</v>
      </c>
      <c r="BL4" s="64">
        <f t="shared" si="0"/>
        <v>11</v>
      </c>
      <c r="BM4" s="64">
        <f t="shared" si="0"/>
        <v>12</v>
      </c>
      <c r="BN4" s="64">
        <f t="shared" si="0"/>
        <v>13</v>
      </c>
      <c r="BO4" s="64">
        <f t="shared" si="0"/>
        <v>14</v>
      </c>
      <c r="BP4" s="64">
        <f t="shared" si="0"/>
        <v>15</v>
      </c>
      <c r="BQ4" s="64">
        <f t="shared" si="0"/>
        <v>16</v>
      </c>
      <c r="BR4" s="64">
        <f t="shared" si="0"/>
        <v>17</v>
      </c>
      <c r="BS4" s="64">
        <f t="shared" si="0"/>
        <v>18</v>
      </c>
      <c r="BT4" s="64">
        <f t="shared" si="0"/>
        <v>19</v>
      </c>
      <c r="BU4" s="64">
        <f t="shared" ref="BU4" si="1">BT4+1</f>
        <v>20</v>
      </c>
      <c r="BV4" s="64">
        <f t="shared" ref="BV4" si="2">BU4+1</f>
        <v>21</v>
      </c>
      <c r="BW4" s="64">
        <f t="shared" ref="BW4" si="3">BV4+1</f>
        <v>22</v>
      </c>
      <c r="BX4" s="64">
        <f t="shared" ref="BX4" si="4">BW4+1</f>
        <v>23</v>
      </c>
    </row>
    <row r="5" spans="1:80" ht="16.5" x14ac:dyDescent="0.4">
      <c r="A5" s="21" t="s">
        <v>24</v>
      </c>
      <c r="C5" s="28"/>
      <c r="D5" s="28"/>
      <c r="E5" s="28"/>
      <c r="F5" s="24"/>
      <c r="G5" s="24"/>
      <c r="H5" s="24"/>
      <c r="I5" s="20"/>
      <c r="J5" s="24"/>
      <c r="K5" s="24"/>
      <c r="L5" s="28"/>
      <c r="M5" s="24"/>
      <c r="N5" s="28"/>
      <c r="O5" s="22"/>
      <c r="P5" s="28"/>
      <c r="Q5" s="26"/>
      <c r="R5" s="26"/>
      <c r="S5" s="26"/>
      <c r="T5" s="26"/>
      <c r="U5" s="8"/>
      <c r="V5" s="8"/>
      <c r="W5" s="8"/>
      <c r="X5" s="8"/>
      <c r="Y5" s="8"/>
      <c r="Z5" s="4"/>
      <c r="AA5" s="4"/>
      <c r="AB5" s="24" t="s">
        <v>5</v>
      </c>
      <c r="AC5" s="29">
        <f ca="1">VLOOKUP($A13,$BB$7:$BS$13,3,FALSE)</f>
        <v>-2</v>
      </c>
      <c r="AD5" s="30" t="s">
        <v>8</v>
      </c>
      <c r="AE5" s="31">
        <v>1</v>
      </c>
      <c r="AF5" s="30">
        <f ca="1">IF(VLOOKUP($A13,$BB$7:$BS$13,4,FALSE)&lt;0,VLOOKUP($A13,$BB$7:$BS$13,4,FALSE),"+"&amp;VLOOKUP($A13,$BB$7:$BS$13,4,FALSE))</f>
        <v>-4</v>
      </c>
      <c r="AG5" s="30" t="s">
        <v>8</v>
      </c>
      <c r="AH5" s="31">
        <v>2</v>
      </c>
      <c r="AI5" s="30" t="str">
        <f ca="1">IF(VLOOKUP($A13,$BB$7:$BS$13,5,FALSE)&lt;0,VLOOKUP($A13,$BB$7:$BS$13,5,FALSE),"+"&amp;VLOOKUP($A13,$BB$7:$BS$13,5,FALSE))</f>
        <v>+0</v>
      </c>
      <c r="AJ5" s="30" t="s">
        <v>8</v>
      </c>
      <c r="AK5" s="31">
        <v>3</v>
      </c>
      <c r="AL5" s="32" t="s">
        <v>2</v>
      </c>
      <c r="AM5" s="57">
        <f ca="1">VLOOKUP(A13,$BB$7:$BT$13,19,FALSE)</f>
        <v>12</v>
      </c>
      <c r="AN5" s="57"/>
      <c r="AP5" s="16"/>
      <c r="AR5" s="16"/>
      <c r="AT5" s="16"/>
      <c r="BD5" s="64" t="s">
        <v>35</v>
      </c>
      <c r="BI5" s="64" t="s">
        <v>34</v>
      </c>
      <c r="BN5" s="64" t="s">
        <v>14</v>
      </c>
      <c r="BQ5" s="64" t="s">
        <v>15</v>
      </c>
      <c r="BU5" s="64" t="s">
        <v>32</v>
      </c>
    </row>
    <row r="6" spans="1:80" ht="3.5" customHeight="1" x14ac:dyDescent="0.35">
      <c r="A6" s="21"/>
      <c r="B6" s="21"/>
      <c r="C6" s="20"/>
      <c r="D6" s="20"/>
      <c r="E6" s="20"/>
      <c r="F6" s="22"/>
      <c r="G6" s="23"/>
      <c r="H6" s="23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Z6" s="8"/>
      <c r="AK6" s="49"/>
      <c r="AM6" s="49"/>
      <c r="AY6" s="64">
        <f ca="1">RAND()</f>
        <v>0.79107878320435265</v>
      </c>
      <c r="AZ6" s="64">
        <v>2</v>
      </c>
      <c r="BA6" s="64">
        <v>2</v>
      </c>
      <c r="BB6" s="65">
        <v>1</v>
      </c>
      <c r="BC6" s="64" t="s">
        <v>33</v>
      </c>
      <c r="BD6" s="64" t="s">
        <v>7</v>
      </c>
      <c r="BE6" s="64" t="s">
        <v>10</v>
      </c>
      <c r="BF6" s="64" t="s">
        <v>11</v>
      </c>
      <c r="BG6" s="64" t="s">
        <v>12</v>
      </c>
      <c r="BH6" s="64" t="s">
        <v>13</v>
      </c>
      <c r="BN6" s="64" t="s">
        <v>7</v>
      </c>
      <c r="BO6" s="64" t="s">
        <v>10</v>
      </c>
      <c r="BP6" s="64" t="s">
        <v>11</v>
      </c>
      <c r="BQ6" s="64" t="s">
        <v>7</v>
      </c>
      <c r="BR6" s="64" t="s">
        <v>10</v>
      </c>
      <c r="BS6" s="64" t="s">
        <v>11</v>
      </c>
    </row>
    <row r="7" spans="1:80" ht="16" x14ac:dyDescent="0.4">
      <c r="B7" s="24" t="s">
        <v>30</v>
      </c>
      <c r="Q7" s="26"/>
      <c r="R7" s="26"/>
      <c r="S7" s="26"/>
      <c r="T7" s="26"/>
      <c r="U7" s="8"/>
      <c r="V7" s="5">
        <v>3</v>
      </c>
      <c r="W7" s="9"/>
      <c r="X7" s="8"/>
      <c r="Y7" s="8"/>
      <c r="Z7" s="8">
        <f>A13</f>
        <v>1</v>
      </c>
      <c r="AA7" s="4" t="s">
        <v>20</v>
      </c>
      <c r="AC7" s="41"/>
      <c r="AD7" s="16"/>
      <c r="AE7" s="16"/>
      <c r="AF7" s="15"/>
      <c r="AG7" s="34"/>
      <c r="AH7" s="11"/>
      <c r="AI7" s="47"/>
      <c r="AU7" s="47"/>
      <c r="AV7" s="66">
        <f ca="1">C14*G10</f>
        <v>-12</v>
      </c>
      <c r="AW7" s="66">
        <f ca="1">C14*J10</f>
        <v>4</v>
      </c>
      <c r="AX7" s="66"/>
      <c r="AY7" s="66"/>
      <c r="AZ7" s="66"/>
      <c r="BA7" s="9">
        <v>2</v>
      </c>
      <c r="BB7" s="9">
        <f ca="1">_xlfn.RANK.EQ(BC7,$BC$7:$BC$13,)</f>
        <v>2</v>
      </c>
      <c r="BC7" s="9">
        <f ca="1">RAND()</f>
        <v>0.89836568679182316</v>
      </c>
      <c r="BD7" s="64">
        <f ca="1">BZ7</f>
        <v>3</v>
      </c>
      <c r="BE7" s="64">
        <f t="shared" ref="BE7:BF7" ca="1" si="5">CA7</f>
        <v>1</v>
      </c>
      <c r="BF7" s="64">
        <f t="shared" ca="1" si="5"/>
        <v>8</v>
      </c>
      <c r="BG7" s="64">
        <f t="shared" ref="BG7:BG13" ca="1" si="6">SQRT(BI7^2+BJ7^2+BK7^2)</f>
        <v>3</v>
      </c>
      <c r="BH7" s="64">
        <f ca="1">RANDBETWEEN(1,3)*(-1)^RANDBETWEEN(0,1)</f>
        <v>1</v>
      </c>
      <c r="BI7" s="64">
        <f ca="1">2*(-1)^RANDBETWEEN(0,1)</f>
        <v>-2</v>
      </c>
      <c r="BJ7" s="64">
        <f ca="1">2*(-1)^RANDBETWEEN(0,1)</f>
        <v>-2</v>
      </c>
      <c r="BK7" s="64">
        <f ca="1">1*(-1)^RANDBETWEEN(0,1)</f>
        <v>1</v>
      </c>
      <c r="BL7" s="64">
        <f t="shared" ref="BL7:BL13" ca="1" si="7">BI7^2+BJ7^2+BK7^2</f>
        <v>9</v>
      </c>
      <c r="BM7" s="64">
        <f ca="1">SQRT(BL7)</f>
        <v>3</v>
      </c>
      <c r="BN7" s="64">
        <f ca="1">RANDBETWEEN(0,7)*(-1)^RANDBETWEEN(0,1)</f>
        <v>-4</v>
      </c>
      <c r="BO7" s="64">
        <f t="shared" ref="BO7:BP13" ca="1" si="8">RANDBETWEEN(0,7)*(-1)^RANDBETWEEN(0,1)</f>
        <v>1</v>
      </c>
      <c r="BP7" s="64">
        <f t="shared" ca="1" si="8"/>
        <v>3</v>
      </c>
      <c r="BQ7" s="64">
        <f t="shared" ref="BQ7:BQ8" ca="1" si="9">BN7+BI7</f>
        <v>-6</v>
      </c>
      <c r="BR7" s="64">
        <f t="shared" ref="BR7:BR8" ca="1" si="10">BO7+BJ7</f>
        <v>-1</v>
      </c>
      <c r="BS7" s="64">
        <f t="shared" ref="BS7:BS8" ca="1" si="11">BP7+BK7</f>
        <v>4</v>
      </c>
      <c r="BT7" s="64">
        <f ca="1">BQ7*BD7+BR7*BE7+BS7*BF7</f>
        <v>13</v>
      </c>
      <c r="BU7" s="64">
        <f ca="1">RANDBETWEEN(1,3)*(-1)^RANDBETWEEN(0,1)</f>
        <v>3</v>
      </c>
      <c r="BV7" s="64">
        <f ca="1">BN7+$BU7*BD7</f>
        <v>5</v>
      </c>
      <c r="BW7" s="64">
        <f ca="1">BO7+$BU7*BE7</f>
        <v>4</v>
      </c>
      <c r="BX7" s="64">
        <f ca="1">BP7+$BU7*BF7</f>
        <v>27</v>
      </c>
      <c r="BZ7" s="64">
        <f ca="1">RANDBETWEEN(1,3)*(-1)^RANDBETWEEN(0,1)</f>
        <v>3</v>
      </c>
      <c r="CA7" s="64">
        <f ca="1">RANDBETWEEN(1,3)*(-1)^RANDBETWEEN(0,1)</f>
        <v>1</v>
      </c>
      <c r="CB7" s="64">
        <f t="shared" ref="CB7:CB11" ca="1" si="12">(-BI7*BZ7-CA7*BJ7)/BK7</f>
        <v>8</v>
      </c>
    </row>
    <row r="8" spans="1:80" ht="16" x14ac:dyDescent="0.4">
      <c r="P8" s="25"/>
      <c r="Q8" s="26"/>
      <c r="R8" s="26"/>
      <c r="S8" s="26"/>
      <c r="T8" s="26"/>
      <c r="U8" s="8"/>
      <c r="V8" s="8"/>
      <c r="W8" s="8"/>
      <c r="X8" s="8"/>
      <c r="Y8" s="8">
        <f t="shared" ref="Y8" ca="1" si="13">RANDBETWEEN(-9,9)</f>
        <v>2</v>
      </c>
      <c r="Z8" s="8">
        <f>Z7</f>
        <v>1</v>
      </c>
      <c r="AA8" s="1" t="str">
        <f ca="1">AC5&amp;" · ("&amp;G10&amp;IF(J10&lt;0," - "," + ")&amp;ABS(J10)&amp;"r) "&amp;IF(F14&lt;0," - "&amp;ABS(F14),"+ "&amp;ABS(F14))&amp;" · ("&amp;G11&amp;IF(J11&lt;0," - "," + ")&amp;ABS(J11)&amp;"r) "&amp;IF(I14&lt;0," - "&amp;ABS(I14)," + "&amp;ABS(I14))&amp;" · ("&amp;G12&amp;IF(J12&lt;0," - "," + ")&amp;ABS(J12)&amp;"r) = "&amp;AM5</f>
        <v>-2 · (6 - 2r)  - 4 · (4 - 4r)  + 0 · (1 + 0r) = 12</v>
      </c>
      <c r="AB8" s="14"/>
      <c r="AC8" s="41"/>
      <c r="AD8" s="16"/>
      <c r="AE8" s="16"/>
      <c r="AF8" s="15"/>
      <c r="AG8" s="34"/>
      <c r="AH8" s="12"/>
      <c r="AI8" s="47"/>
      <c r="AU8" s="47"/>
      <c r="AV8" s="66">
        <f ca="1">F14*G11</f>
        <v>-16</v>
      </c>
      <c r="AW8" s="66">
        <f ca="1">F14*J11</f>
        <v>16</v>
      </c>
      <c r="AX8" s="66"/>
      <c r="AY8" s="66"/>
      <c r="AZ8" s="66"/>
      <c r="BA8" s="9">
        <v>1</v>
      </c>
      <c r="BB8" s="9">
        <f t="shared" ref="BB8:BB13" ca="1" si="14">_xlfn.RANK.EQ(BC8,$BC$7:$BC$13,)</f>
        <v>7</v>
      </c>
      <c r="BC8" s="9">
        <f ca="1">RAND()</f>
        <v>0.11059259672695365</v>
      </c>
      <c r="BD8" s="64">
        <f ca="1">BZ8*9</f>
        <v>-18</v>
      </c>
      <c r="BE8" s="64">
        <f t="shared" ref="BE8:BF8" ca="1" si="15">CA8*9</f>
        <v>9</v>
      </c>
      <c r="BF8" s="64">
        <f t="shared" ca="1" si="15"/>
        <v>14</v>
      </c>
      <c r="BG8" s="64">
        <f t="shared" ca="1" si="6"/>
        <v>11</v>
      </c>
      <c r="BH8" s="64">
        <f t="shared" ref="BH8:BH13" ca="1" si="16">RANDBETWEEN(1,3)*(-1)^RANDBETWEEN(0,1)</f>
        <v>-3</v>
      </c>
      <c r="BI8" s="64">
        <f ca="1">6*(-1)^RANDBETWEEN(0,1)</f>
        <v>-6</v>
      </c>
      <c r="BJ8" s="64">
        <f ca="1">2*(-1)^RANDBETWEEN(0,1)</f>
        <v>2</v>
      </c>
      <c r="BK8" s="64">
        <f ca="1">9*(-1)^RANDBETWEEN(0,1)</f>
        <v>-9</v>
      </c>
      <c r="BL8" s="64">
        <f t="shared" ca="1" si="7"/>
        <v>121</v>
      </c>
      <c r="BM8" s="64">
        <f t="shared" ref="BM8:BM13" ca="1" si="17">SQRT(BL8)</f>
        <v>11</v>
      </c>
      <c r="BN8" s="64">
        <f t="shared" ref="BN8:BN13" ca="1" si="18">RANDBETWEEN(0,7)*(-1)^RANDBETWEEN(0,1)</f>
        <v>1</v>
      </c>
      <c r="BO8" s="64">
        <f t="shared" ca="1" si="8"/>
        <v>-6</v>
      </c>
      <c r="BP8" s="64">
        <f t="shared" ca="1" si="8"/>
        <v>-3</v>
      </c>
      <c r="BQ8" s="64">
        <f t="shared" ca="1" si="9"/>
        <v>-5</v>
      </c>
      <c r="BR8" s="64">
        <f t="shared" ca="1" si="10"/>
        <v>-4</v>
      </c>
      <c r="BS8" s="64">
        <f t="shared" ca="1" si="11"/>
        <v>-12</v>
      </c>
      <c r="BT8" s="64">
        <f t="shared" ref="BT8:BT13" ca="1" si="19">BQ8*BD8+BR8*BE8+BS8*BF8</f>
        <v>-114</v>
      </c>
      <c r="BU8" s="64">
        <f t="shared" ref="BU8:BU13" ca="1" si="20">RANDBETWEEN(1,3)*(-1)^RANDBETWEEN(0,1)</f>
        <v>-1</v>
      </c>
      <c r="BV8" s="64">
        <f t="shared" ref="BV8:BV13" ca="1" si="21">BN8+$BU8*BD8</f>
        <v>19</v>
      </c>
      <c r="BW8" s="64">
        <f t="shared" ref="BW8:BW13" ca="1" si="22">BO8+$BU8*BE8</f>
        <v>-15</v>
      </c>
      <c r="BX8" s="64">
        <f t="shared" ref="BX8:BX13" ca="1" si="23">BP8+$BU8*BF8</f>
        <v>-17</v>
      </c>
      <c r="BZ8" s="64">
        <f t="shared" ref="BZ8:CA13" ca="1" si="24">RANDBETWEEN(1,3)*(-1)^RANDBETWEEN(0,1)</f>
        <v>-2</v>
      </c>
      <c r="CA8" s="64">
        <f t="shared" ca="1" si="24"/>
        <v>1</v>
      </c>
      <c r="CB8" s="64">
        <f t="shared" ca="1" si="12"/>
        <v>1.5555555555555556</v>
      </c>
    </row>
    <row r="9" spans="1:80" ht="16" x14ac:dyDescent="0.4">
      <c r="Z9" s="8">
        <f t="shared" ref="Z9:Z18" si="25">Z8</f>
        <v>1</v>
      </c>
      <c r="AA9" s="1" t="str">
        <f ca="1">AV7&amp;" "&amp;IF(AW7&lt;0," - "&amp;-AW7," + "&amp;AW7)&amp;"r "&amp;IF(AV8&lt;0," - "&amp;-AV8," + "&amp;AV8)&amp;IF(AW8&lt;0," - "&amp;-AW8," + "&amp;AW8)&amp;"r "&amp;IF(AV9&lt;0," - "&amp;-AV9," + "&amp;AV9)&amp;IF(AW9&lt;0," - "&amp;-AW9," + "&amp;AW9)&amp;"r = "&amp;AM5</f>
        <v>-12  + 4r  - 16 + 16r  + 0 + 0r = 12</v>
      </c>
      <c r="AB9" s="16"/>
      <c r="AC9" s="41"/>
      <c r="AD9" s="16"/>
      <c r="AE9" s="16"/>
      <c r="AF9" s="15"/>
      <c r="AG9" s="34"/>
      <c r="AI9" s="10"/>
      <c r="AV9" s="66">
        <f ca="1">I14*G12</f>
        <v>0</v>
      </c>
      <c r="AW9" s="66">
        <f ca="1">I14*J12</f>
        <v>0</v>
      </c>
      <c r="AZ9" s="66"/>
      <c r="BB9" s="9">
        <f t="shared" ca="1" si="14"/>
        <v>6</v>
      </c>
      <c r="BC9" s="9">
        <f t="shared" ref="BC9:BC13" ca="1" si="26">RAND()</f>
        <v>0.20102665218218196</v>
      </c>
      <c r="BD9" s="64">
        <f ca="1">BZ9</f>
        <v>-3</v>
      </c>
      <c r="BE9" s="64">
        <f t="shared" ref="BE9:BE10" ca="1" si="27">CA9</f>
        <v>2</v>
      </c>
      <c r="BF9" s="64">
        <f t="shared" ref="BF9:BF10" ca="1" si="28">CB9</f>
        <v>10</v>
      </c>
      <c r="BG9" s="64">
        <f t="shared" ca="1" si="6"/>
        <v>6</v>
      </c>
      <c r="BH9" s="64">
        <f t="shared" ca="1" si="16"/>
        <v>1</v>
      </c>
      <c r="BI9" s="64">
        <f t="shared" ref="BI9:BJ11" ca="1" si="29">4*(-1)^RANDBETWEEN(0,1)</f>
        <v>4</v>
      </c>
      <c r="BJ9" s="64">
        <f t="shared" ca="1" si="29"/>
        <v>-4</v>
      </c>
      <c r="BK9" s="64">
        <f ca="1">2*(-1)^RANDBETWEEN(0,1)</f>
        <v>2</v>
      </c>
      <c r="BL9" s="64">
        <f t="shared" ca="1" si="7"/>
        <v>36</v>
      </c>
      <c r="BM9" s="64">
        <f t="shared" ca="1" si="17"/>
        <v>6</v>
      </c>
      <c r="BN9" s="64">
        <f t="shared" ca="1" si="18"/>
        <v>1</v>
      </c>
      <c r="BO9" s="64">
        <f t="shared" ca="1" si="8"/>
        <v>-4</v>
      </c>
      <c r="BP9" s="64">
        <f t="shared" ca="1" si="8"/>
        <v>0</v>
      </c>
      <c r="BQ9" s="64">
        <f ca="1">BN9+BI9</f>
        <v>5</v>
      </c>
      <c r="BR9" s="64">
        <f ca="1">BO9+BJ9</f>
        <v>-8</v>
      </c>
      <c r="BS9" s="64">
        <f ca="1">BP9+BK9</f>
        <v>2</v>
      </c>
      <c r="BT9" s="64">
        <f t="shared" ca="1" si="19"/>
        <v>-11</v>
      </c>
      <c r="BU9" s="64">
        <f t="shared" ca="1" si="20"/>
        <v>-2</v>
      </c>
      <c r="BV9" s="64">
        <f t="shared" ca="1" si="21"/>
        <v>7</v>
      </c>
      <c r="BW9" s="64">
        <f t="shared" ca="1" si="22"/>
        <v>-8</v>
      </c>
      <c r="BX9" s="64">
        <f t="shared" ca="1" si="23"/>
        <v>-20</v>
      </c>
      <c r="BZ9" s="64">
        <f t="shared" ca="1" si="24"/>
        <v>-3</v>
      </c>
      <c r="CA9" s="64">
        <f t="shared" ca="1" si="24"/>
        <v>2</v>
      </c>
      <c r="CB9" s="64">
        <f t="shared" ca="1" si="12"/>
        <v>10</v>
      </c>
    </row>
    <row r="10" spans="1:80" ht="15.5" x14ac:dyDescent="0.35">
      <c r="F10" s="1"/>
      <c r="G10" s="53">
        <f ca="1">VLOOKUP(Z7,$BB$7:$BX$13,21,FALSE)</f>
        <v>6</v>
      </c>
      <c r="H10" s="53"/>
      <c r="J10" s="7">
        <f ca="1">VLOOKUP(Z7,$BB$7:$BS$13,3,FALSE)</f>
        <v>-2</v>
      </c>
      <c r="P10" s="25"/>
      <c r="Q10" s="20"/>
      <c r="R10" s="20"/>
      <c r="S10" s="20"/>
      <c r="T10" s="20"/>
      <c r="Z10" s="8">
        <f t="shared" si="25"/>
        <v>1</v>
      </c>
      <c r="AA10" s="1" t="str">
        <f ca="1">AV10&amp;IF(AW10&lt;0," - "&amp;-(AW10)," + "&amp;AW10)&amp;"r = "&amp;AM5</f>
        <v>-28 + 20r = 12</v>
      </c>
      <c r="AB10" s="16"/>
      <c r="AI10" s="10"/>
      <c r="AV10" s="9">
        <f ca="1">SUM(AV7:AV9)</f>
        <v>-28</v>
      </c>
      <c r="AW10" s="9">
        <f ca="1">SUM(AW7:AW9)</f>
        <v>20</v>
      </c>
      <c r="BB10" s="9">
        <f t="shared" ca="1" si="14"/>
        <v>5</v>
      </c>
      <c r="BC10" s="9">
        <f t="shared" ca="1" si="26"/>
        <v>0.3405439918007841</v>
      </c>
      <c r="BD10" s="64">
        <f ca="1">BZ10</f>
        <v>-1</v>
      </c>
      <c r="BE10" s="64">
        <f t="shared" ca="1" si="27"/>
        <v>-1</v>
      </c>
      <c r="BF10" s="64">
        <f t="shared" ca="1" si="28"/>
        <v>0</v>
      </c>
      <c r="BG10" s="64">
        <f t="shared" ca="1" si="6"/>
        <v>6</v>
      </c>
      <c r="BH10" s="64">
        <f t="shared" ca="1" si="16"/>
        <v>1</v>
      </c>
      <c r="BI10" s="64">
        <f t="shared" ca="1" si="29"/>
        <v>-4</v>
      </c>
      <c r="BJ10" s="64">
        <f t="shared" ca="1" si="29"/>
        <v>4</v>
      </c>
      <c r="BK10" s="64">
        <f ca="1">2*(-1)^RANDBETWEEN(0,1)</f>
        <v>-2</v>
      </c>
      <c r="BL10" s="64">
        <f t="shared" ca="1" si="7"/>
        <v>36</v>
      </c>
      <c r="BM10" s="64">
        <f t="shared" ca="1" si="17"/>
        <v>6</v>
      </c>
      <c r="BN10" s="64">
        <f t="shared" ca="1" si="18"/>
        <v>-4</v>
      </c>
      <c r="BO10" s="64">
        <f t="shared" ca="1" si="8"/>
        <v>1</v>
      </c>
      <c r="BP10" s="64">
        <f t="shared" ca="1" si="8"/>
        <v>-7</v>
      </c>
      <c r="BQ10" s="64">
        <f t="shared" ref="BQ10:BQ13" ca="1" si="30">BN10+BI10</f>
        <v>-8</v>
      </c>
      <c r="BR10" s="64">
        <f t="shared" ref="BR10:BR13" ca="1" si="31">BO10+BJ10</f>
        <v>5</v>
      </c>
      <c r="BS10" s="64">
        <f t="shared" ref="BS10:BS13" ca="1" si="32">BP10+BK10</f>
        <v>-9</v>
      </c>
      <c r="BT10" s="64">
        <f t="shared" ca="1" si="19"/>
        <v>3</v>
      </c>
      <c r="BU10" s="64">
        <f t="shared" ca="1" si="20"/>
        <v>-2</v>
      </c>
      <c r="BV10" s="64">
        <f t="shared" ca="1" si="21"/>
        <v>-2</v>
      </c>
      <c r="BW10" s="64">
        <f t="shared" ca="1" si="22"/>
        <v>3</v>
      </c>
      <c r="BX10" s="64">
        <f t="shared" ca="1" si="23"/>
        <v>-7</v>
      </c>
      <c r="BZ10" s="64">
        <f t="shared" ca="1" si="24"/>
        <v>-1</v>
      </c>
      <c r="CA10" s="64">
        <f t="shared" ca="1" si="24"/>
        <v>-1</v>
      </c>
      <c r="CB10" s="64">
        <f t="shared" ca="1" si="12"/>
        <v>0</v>
      </c>
    </row>
    <row r="11" spans="1:80" ht="15.5" x14ac:dyDescent="0.35">
      <c r="B11" s="4" t="s">
        <v>6</v>
      </c>
      <c r="D11" s="7" t="s">
        <v>18</v>
      </c>
      <c r="E11" s="14"/>
      <c r="F11" s="7" t="s">
        <v>4</v>
      </c>
      <c r="G11" s="53">
        <f ca="1">VLOOKUP(Z8,$BB$7:$BX$13,22,FALSE)</f>
        <v>4</v>
      </c>
      <c r="H11" s="53"/>
      <c r="I11" s="11" t="s">
        <v>3</v>
      </c>
      <c r="J11" s="16">
        <f ca="1">VLOOKUP(Z8,$BB$7:$BS$13,4,FALSE)</f>
        <v>-4</v>
      </c>
      <c r="P11" s="20"/>
      <c r="Q11" s="20"/>
      <c r="R11" s="20"/>
      <c r="S11" s="20"/>
      <c r="T11" s="20"/>
      <c r="Z11" s="8">
        <f t="shared" si="25"/>
        <v>1</v>
      </c>
      <c r="AA11" s="1" t="str">
        <f ca="1">AW10&amp;"r = "&amp;AM5-AV10</f>
        <v>20r = 40</v>
      </c>
      <c r="AB11" s="16"/>
      <c r="AI11" s="10"/>
      <c r="AJ11" s="10"/>
      <c r="AT11" s="10"/>
      <c r="BB11" s="9">
        <f t="shared" ca="1" si="14"/>
        <v>4</v>
      </c>
      <c r="BC11" s="9">
        <f t="shared" ca="1" si="26"/>
        <v>0.40102546334079281</v>
      </c>
      <c r="BD11" s="64">
        <f ca="1">BZ11*7</f>
        <v>-7</v>
      </c>
      <c r="BE11" s="64">
        <f t="shared" ref="BE11:BF11" ca="1" si="33">CA11*7</f>
        <v>-7</v>
      </c>
      <c r="BF11" s="64">
        <f t="shared" ca="1" si="33"/>
        <v>0</v>
      </c>
      <c r="BG11" s="64">
        <f t="shared" ca="1" si="6"/>
        <v>9</v>
      </c>
      <c r="BH11" s="64">
        <f t="shared" ca="1" si="16"/>
        <v>2</v>
      </c>
      <c r="BI11" s="64">
        <f t="shared" ca="1" si="29"/>
        <v>-4</v>
      </c>
      <c r="BJ11" s="64">
        <f t="shared" ca="1" si="29"/>
        <v>4</v>
      </c>
      <c r="BK11" s="64">
        <f ca="1">7*(-1)^RANDBETWEEN(0,1)</f>
        <v>7</v>
      </c>
      <c r="BL11" s="64">
        <f t="shared" ca="1" si="7"/>
        <v>81</v>
      </c>
      <c r="BM11" s="64">
        <f t="shared" ca="1" si="17"/>
        <v>9</v>
      </c>
      <c r="BN11" s="64">
        <f t="shared" ca="1" si="18"/>
        <v>2</v>
      </c>
      <c r="BO11" s="64">
        <f t="shared" ca="1" si="8"/>
        <v>6</v>
      </c>
      <c r="BP11" s="64">
        <f t="shared" ca="1" si="8"/>
        <v>4</v>
      </c>
      <c r="BQ11" s="64">
        <f t="shared" ca="1" si="30"/>
        <v>-2</v>
      </c>
      <c r="BR11" s="64">
        <f t="shared" ca="1" si="31"/>
        <v>10</v>
      </c>
      <c r="BS11" s="64">
        <f t="shared" ca="1" si="32"/>
        <v>11</v>
      </c>
      <c r="BT11" s="64">
        <f t="shared" ca="1" si="19"/>
        <v>-56</v>
      </c>
      <c r="BU11" s="64">
        <f t="shared" ca="1" si="20"/>
        <v>3</v>
      </c>
      <c r="BV11" s="64">
        <f t="shared" ca="1" si="21"/>
        <v>-19</v>
      </c>
      <c r="BW11" s="64">
        <f t="shared" ca="1" si="22"/>
        <v>-15</v>
      </c>
      <c r="BX11" s="64">
        <f t="shared" ca="1" si="23"/>
        <v>4</v>
      </c>
      <c r="BZ11" s="64">
        <f t="shared" ca="1" si="24"/>
        <v>-1</v>
      </c>
      <c r="CA11" s="64">
        <f t="shared" ca="1" si="24"/>
        <v>-1</v>
      </c>
      <c r="CB11" s="64">
        <f t="shared" ca="1" si="12"/>
        <v>0</v>
      </c>
    </row>
    <row r="12" spans="1:80" ht="15.5" x14ac:dyDescent="0.35">
      <c r="A12" s="20"/>
      <c r="B12" s="24"/>
      <c r="C12" s="25"/>
      <c r="D12" s="7"/>
      <c r="E12" s="14"/>
      <c r="F12" s="1"/>
      <c r="G12" s="53">
        <f ca="1">VLOOKUP(Z9,$BB$7:$BX$13,23,FALSE)</f>
        <v>1</v>
      </c>
      <c r="H12" s="53"/>
      <c r="I12" s="12"/>
      <c r="J12" s="16">
        <f ca="1">VLOOKUP(Z9,$BB$7:$BS$13,5,FALSE)</f>
        <v>0</v>
      </c>
      <c r="K12" s="24"/>
      <c r="L12" s="25"/>
      <c r="M12" s="24"/>
      <c r="N12" s="25"/>
      <c r="O12" s="22"/>
      <c r="P12" s="20"/>
      <c r="Q12" s="20"/>
      <c r="R12" s="20"/>
      <c r="S12" s="20"/>
      <c r="T12" s="20"/>
      <c r="Z12" s="8">
        <f t="shared" si="25"/>
        <v>1</v>
      </c>
      <c r="AA12" s="1" t="str">
        <f ca="1">"r = "&amp;(AM5-AV10)/AW10</f>
        <v>r = 2</v>
      </c>
      <c r="AB12" s="16"/>
      <c r="AC12" s="13"/>
      <c r="BB12" s="9">
        <f t="shared" ca="1" si="14"/>
        <v>1</v>
      </c>
      <c r="BC12" s="9">
        <f t="shared" ca="1" si="26"/>
        <v>0.96604509793990923</v>
      </c>
      <c r="BD12" s="64">
        <f ca="1">BZ12*2</f>
        <v>-2</v>
      </c>
      <c r="BE12" s="64">
        <f t="shared" ref="BE12:BF12" ca="1" si="34">CA12*2</f>
        <v>-4</v>
      </c>
      <c r="BF12" s="64">
        <f t="shared" ca="1" si="34"/>
        <v>0</v>
      </c>
      <c r="BG12" s="64">
        <f t="shared" ca="1" si="6"/>
        <v>7</v>
      </c>
      <c r="BH12" s="64">
        <f t="shared" ca="1" si="16"/>
        <v>-3</v>
      </c>
      <c r="BI12" s="64">
        <f ca="1">6*(-1)^RANDBETWEEN(0,1)</f>
        <v>-6</v>
      </c>
      <c r="BJ12" s="64">
        <f ca="1">3*(-1)^RANDBETWEEN(0,1)</f>
        <v>3</v>
      </c>
      <c r="BK12" s="64">
        <f ca="1">2*(-1)^RANDBETWEEN(0,1)</f>
        <v>2</v>
      </c>
      <c r="BL12" s="64">
        <f t="shared" ca="1" si="7"/>
        <v>49</v>
      </c>
      <c r="BM12" s="64">
        <f t="shared" ca="1" si="17"/>
        <v>7</v>
      </c>
      <c r="BN12" s="64">
        <f t="shared" ca="1" si="18"/>
        <v>2</v>
      </c>
      <c r="BO12" s="64">
        <f t="shared" ca="1" si="8"/>
        <v>-4</v>
      </c>
      <c r="BP12" s="64">
        <f t="shared" ca="1" si="8"/>
        <v>1</v>
      </c>
      <c r="BQ12" s="64">
        <f t="shared" ca="1" si="30"/>
        <v>-4</v>
      </c>
      <c r="BR12" s="64">
        <f t="shared" ca="1" si="31"/>
        <v>-1</v>
      </c>
      <c r="BS12" s="64">
        <f t="shared" ca="1" si="32"/>
        <v>3</v>
      </c>
      <c r="BT12" s="64">
        <f t="shared" ca="1" si="19"/>
        <v>12</v>
      </c>
      <c r="BU12" s="64">
        <f t="shared" ca="1" si="20"/>
        <v>-2</v>
      </c>
      <c r="BV12" s="64">
        <f t="shared" ca="1" si="21"/>
        <v>6</v>
      </c>
      <c r="BW12" s="64">
        <f t="shared" ca="1" si="22"/>
        <v>4</v>
      </c>
      <c r="BX12" s="64">
        <f t="shared" ca="1" si="23"/>
        <v>1</v>
      </c>
      <c r="BZ12" s="64">
        <f t="shared" ca="1" si="24"/>
        <v>-1</v>
      </c>
      <c r="CA12" s="64">
        <f t="shared" ca="1" si="24"/>
        <v>-2</v>
      </c>
      <c r="CB12" s="64">
        <f ca="1">(-BI12*BZ12-CA12*BJ12)/BK12</f>
        <v>0</v>
      </c>
    </row>
    <row r="13" spans="1:80" ht="15.5" x14ac:dyDescent="0.35">
      <c r="A13" s="39">
        <v>1</v>
      </c>
      <c r="O13" s="22"/>
      <c r="P13" s="20"/>
      <c r="Q13" s="20"/>
      <c r="R13" s="20"/>
      <c r="S13" s="20"/>
      <c r="T13" s="20"/>
      <c r="Z13" s="8">
        <f t="shared" si="25"/>
        <v>1</v>
      </c>
      <c r="AA13" s="4" t="s">
        <v>21</v>
      </c>
      <c r="AC13" s="16"/>
      <c r="AD13" s="16"/>
      <c r="AE13" s="16"/>
      <c r="AF13" s="33"/>
      <c r="AG13" s="16"/>
      <c r="AH13" s="16"/>
      <c r="AI13" s="33"/>
      <c r="AJ13" s="16"/>
      <c r="AL13" s="16"/>
      <c r="BB13" s="9">
        <f t="shared" ca="1" si="14"/>
        <v>3</v>
      </c>
      <c r="BC13" s="9">
        <f t="shared" ca="1" si="26"/>
        <v>0.70491878027250887</v>
      </c>
      <c r="BD13" s="64">
        <f ca="1">BZ13</f>
        <v>-3</v>
      </c>
      <c r="BE13" s="64">
        <f t="shared" ref="BE13" ca="1" si="35">CA13</f>
        <v>2</v>
      </c>
      <c r="BF13" s="64">
        <f t="shared" ref="BF13" ca="1" si="36">CB13</f>
        <v>10</v>
      </c>
      <c r="BG13" s="64">
        <f t="shared" ca="1" si="6"/>
        <v>9</v>
      </c>
      <c r="BH13" s="64">
        <f t="shared" ca="1" si="16"/>
        <v>-3</v>
      </c>
      <c r="BI13" s="64">
        <f ca="1">6*(-1)^RANDBETWEEN(0,1)</f>
        <v>-6</v>
      </c>
      <c r="BJ13" s="64">
        <f ca="1">6*(-1)^RANDBETWEEN(0,1)</f>
        <v>6</v>
      </c>
      <c r="BK13" s="64">
        <f ca="1">3*(-1)^RANDBETWEEN(0,1)</f>
        <v>-3</v>
      </c>
      <c r="BL13" s="64">
        <f t="shared" ca="1" si="7"/>
        <v>81</v>
      </c>
      <c r="BM13" s="64">
        <f t="shared" ca="1" si="17"/>
        <v>9</v>
      </c>
      <c r="BN13" s="64">
        <f t="shared" ca="1" si="18"/>
        <v>-5</v>
      </c>
      <c r="BO13" s="64">
        <f t="shared" ca="1" si="8"/>
        <v>6</v>
      </c>
      <c r="BP13" s="64">
        <f t="shared" ca="1" si="8"/>
        <v>-1</v>
      </c>
      <c r="BQ13" s="64">
        <f t="shared" ca="1" si="30"/>
        <v>-11</v>
      </c>
      <c r="BR13" s="64">
        <f t="shared" ca="1" si="31"/>
        <v>12</v>
      </c>
      <c r="BS13" s="64">
        <f t="shared" ca="1" si="32"/>
        <v>-4</v>
      </c>
      <c r="BT13" s="64">
        <f t="shared" ca="1" si="19"/>
        <v>17</v>
      </c>
      <c r="BU13" s="64">
        <f t="shared" ca="1" si="20"/>
        <v>-1</v>
      </c>
      <c r="BV13" s="64">
        <f t="shared" ca="1" si="21"/>
        <v>-2</v>
      </c>
      <c r="BW13" s="64">
        <f t="shared" ca="1" si="22"/>
        <v>4</v>
      </c>
      <c r="BX13" s="64">
        <f t="shared" ca="1" si="23"/>
        <v>-11</v>
      </c>
      <c r="BZ13" s="64">
        <f t="shared" ca="1" si="24"/>
        <v>-3</v>
      </c>
      <c r="CA13" s="64">
        <f t="shared" ca="1" si="24"/>
        <v>2</v>
      </c>
      <c r="CB13" s="64">
        <f ca="1">(-BI13*BZ13-CA13*BJ13)/BK13</f>
        <v>10</v>
      </c>
    </row>
    <row r="14" spans="1:80" ht="5.5" customHeight="1" x14ac:dyDescent="0.35">
      <c r="A14" s="40">
        <f>A13</f>
        <v>1</v>
      </c>
      <c r="B14" s="27"/>
      <c r="C14" s="43">
        <f ca="1">VLOOKUP($A14,$BB$7:$BS$13,3,FALSE)</f>
        <v>-2</v>
      </c>
      <c r="D14" s="26"/>
      <c r="E14" s="26"/>
      <c r="F14" s="43">
        <f ca="1">VLOOKUP($A14,$BB$7:$BS$13,4,FALSE)</f>
        <v>-4</v>
      </c>
      <c r="G14" s="43"/>
      <c r="H14" s="43"/>
      <c r="I14" s="43">
        <f ca="1">VLOOKUP($A14,$BB$7:$BS$13,5,FALSE)</f>
        <v>0</v>
      </c>
      <c r="J14" s="24"/>
      <c r="K14" s="24"/>
      <c r="L14" s="25"/>
      <c r="M14" s="24"/>
      <c r="N14" s="25"/>
      <c r="O14" s="22"/>
      <c r="P14" s="20"/>
      <c r="Q14" s="20"/>
      <c r="R14" s="20"/>
      <c r="S14" s="20"/>
      <c r="T14" s="20"/>
      <c r="Z14" s="8">
        <f t="shared" si="25"/>
        <v>1</v>
      </c>
      <c r="AK14" s="49"/>
      <c r="AM14" s="49"/>
      <c r="AY14" s="64"/>
      <c r="AZ14" s="64"/>
      <c r="BA14" s="64"/>
      <c r="BB14" s="65"/>
      <c r="BC14" s="64"/>
    </row>
    <row r="15" spans="1:80" ht="15.5" x14ac:dyDescent="0.35">
      <c r="A15" s="40">
        <f>A14</f>
        <v>1</v>
      </c>
      <c r="D15" s="20" t="s">
        <v>17</v>
      </c>
      <c r="E15" s="20" t="str">
        <f ca="1">"( "&amp;VLOOKUP(A15,$BB$7:$BT$13,16,FALSE)&amp;" | "&amp;VLOOKUP(A15,$BB$7:$BT$13,17,FALSE)&amp;" | "&amp;VLOOKUP(A15,$BB$7:$BT$13,18,FALSE)&amp;" )"</f>
        <v>( -4 | -1 | 3 )</v>
      </c>
      <c r="F15" s="20"/>
      <c r="G15" s="20"/>
      <c r="H15" s="22"/>
      <c r="I15" s="23"/>
      <c r="J15" s="23"/>
      <c r="K15" s="20"/>
      <c r="L15" s="20"/>
      <c r="M15" s="20"/>
      <c r="N15" s="20"/>
      <c r="O15" s="20"/>
      <c r="P15" s="20"/>
      <c r="Q15" s="20"/>
      <c r="R15" s="20"/>
      <c r="S15" s="20"/>
      <c r="T15" s="20"/>
      <c r="Z15" s="8">
        <f t="shared" si="25"/>
        <v>1</v>
      </c>
      <c r="AA15" s="16"/>
      <c r="AC15" s="16">
        <f ca="1">G10</f>
        <v>6</v>
      </c>
      <c r="AF15" s="16">
        <f ca="1">J10</f>
        <v>-2</v>
      </c>
      <c r="AH15" s="53">
        <f ca="1">AC15+AT17*AF15</f>
        <v>2</v>
      </c>
      <c r="AI15" s="53"/>
      <c r="AO15" s="9"/>
      <c r="AQ15" s="16"/>
      <c r="AR15" s="16"/>
      <c r="AS15" s="16">
        <f ca="1">VLOOKUP(Z15,$BB$7:$BK$13,8,FALSE)</f>
        <v>-6</v>
      </c>
    </row>
    <row r="16" spans="1:80" ht="15.5" x14ac:dyDescent="0.35">
      <c r="A16" s="21"/>
      <c r="B16" s="21"/>
      <c r="C16" s="20"/>
      <c r="D16" s="20"/>
      <c r="E16" s="20"/>
      <c r="F16" s="22"/>
      <c r="G16" s="23"/>
      <c r="H16" s="23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Z16" s="50">
        <f t="shared" si="25"/>
        <v>1</v>
      </c>
      <c r="AA16" s="53" t="s">
        <v>22</v>
      </c>
      <c r="AB16" s="53"/>
      <c r="AC16" s="49">
        <f ca="1">G11</f>
        <v>4</v>
      </c>
      <c r="AD16" s="49" t="str">
        <f ca="1">IF(AT17&lt;0," - "," + ")&amp;ABS(AT17)&amp;" ·"</f>
        <v xml:space="preserve"> + 2 ·</v>
      </c>
      <c r="AE16" s="49"/>
      <c r="AF16" s="49">
        <f ca="1">J11</f>
        <v>-4</v>
      </c>
      <c r="AG16" s="49" t="s">
        <v>2</v>
      </c>
      <c r="AH16" s="53">
        <f ca="1">AC16+AT17*AF16</f>
        <v>-4</v>
      </c>
      <c r="AI16" s="53"/>
      <c r="AK16" s="42" t="s">
        <v>19</v>
      </c>
      <c r="AM16" s="1" t="str">
        <f ca="1">"L = ( "&amp;AH15&amp;" | "&amp;AH16&amp;" | "&amp;AH17&amp;" )"</f>
        <v>L = ( 2 | -4 | 1 )</v>
      </c>
      <c r="AP16" s="42" t="s">
        <v>19</v>
      </c>
      <c r="AQ16" s="54" t="s">
        <v>16</v>
      </c>
      <c r="AR16" s="54"/>
      <c r="AS16" s="16">
        <f ca="1">VLOOKUP(Z16,$BB$7:$BK$13,9,FALSE)</f>
        <v>3</v>
      </c>
      <c r="AT16" s="9"/>
    </row>
    <row r="17" spans="1:55" ht="15.5" x14ac:dyDescent="0.35">
      <c r="A17" s="21"/>
      <c r="B17" s="21"/>
      <c r="C17" s="20"/>
      <c r="D17" s="20"/>
      <c r="E17" s="20"/>
      <c r="F17" s="22"/>
      <c r="G17" s="23"/>
      <c r="H17" s="23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Z17" s="8">
        <f t="shared" si="25"/>
        <v>1</v>
      </c>
      <c r="AC17" s="49">
        <f ca="1">G12</f>
        <v>1</v>
      </c>
      <c r="AE17" s="12"/>
      <c r="AF17" s="49">
        <f ca="1">J12</f>
        <v>0</v>
      </c>
      <c r="AH17" s="53">
        <f ca="1">AC17+AT17*AF17</f>
        <v>1</v>
      </c>
      <c r="AI17" s="53"/>
      <c r="AQ17" s="14"/>
      <c r="AS17" s="16">
        <f ca="1">VLOOKUP(Z17,$BB$7:$BK$13,10,FALSE)</f>
        <v>2</v>
      </c>
      <c r="AT17" s="9">
        <f ca="1">(AM5-AV10)/AW10</f>
        <v>2</v>
      </c>
    </row>
    <row r="18" spans="1:55" ht="5.5" customHeight="1" x14ac:dyDescent="0.35">
      <c r="A18" s="21"/>
      <c r="B18" s="21"/>
      <c r="C18" s="20"/>
      <c r="D18" s="20"/>
      <c r="E18" s="20"/>
      <c r="F18" s="22"/>
      <c r="G18" s="23"/>
      <c r="H18" s="23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Z18" s="8">
        <f t="shared" si="25"/>
        <v>1</v>
      </c>
      <c r="AK18" s="49"/>
      <c r="AM18" s="49"/>
      <c r="AY18" s="64"/>
      <c r="AZ18" s="64"/>
      <c r="BA18" s="64"/>
      <c r="BB18" s="65"/>
      <c r="BC18" s="64"/>
    </row>
    <row r="19" spans="1:55" ht="15.5" x14ac:dyDescent="0.35">
      <c r="F19" s="1"/>
      <c r="G19" s="53">
        <f ca="1">VLOOKUP(Z24,$BB$7:$BX$13,21,FALSE)</f>
        <v>5</v>
      </c>
      <c r="H19" s="53"/>
      <c r="J19" s="49">
        <f ca="1">VLOOKUP(Z24,$BB$7:$BS$13,3,FALSE)</f>
        <v>3</v>
      </c>
      <c r="P19" s="20"/>
      <c r="Q19" s="20"/>
      <c r="R19" s="20"/>
      <c r="S19" s="20"/>
      <c r="T19" s="20"/>
      <c r="Z19" s="8">
        <f>Z18</f>
        <v>1</v>
      </c>
      <c r="AA19" s="1" t="str">
        <f ca="1">"d = |PL| = √( "&amp;IF(VLOOKUP(Z19,$BB$7:$BK$13,8,FALSE)&lt;0,"("&amp;VLOOKUP(Z19,$BB$7:$BK$13,8,FALSE)&amp;")",VLOOKUP(Z19,$BB$7:$BK$13,8,FALSE))&amp;"² + "&amp;IF(VLOOKUP(Z19,$BB$7:$BK$13,9,FALSE)&lt;0,"("&amp;VLOOKUP(Z19,$BB$7:$BK$13,9,FALSE)&amp;")",VLOOKUP(Z19,$BB$7:$BK$13,9,FALSE))&amp;"² + "&amp;IF(VLOOKUP(Z19,$BB$7:$BK$13,10,FALSE)&lt;0,"("&amp;VLOOKUP(Z19,$BB$7:$BK$13,10,FALSE)&amp;")",VLOOKUP(Z19,$BB$7:$BK$13,10,FALSE))&amp;"² ) = √"&amp;VLOOKUP(Z19,$BB$7:$BL$13,11,FALSE)&amp;" = "&amp;VLOOKUP(Z19,$BB$7:$BM$13,12,FALSE)</f>
        <v>d = |PL| = √( (-6)² + 3² + 2² ) = √49 = 7</v>
      </c>
      <c r="AU19" s="51"/>
    </row>
    <row r="20" spans="1:55" ht="15.5" x14ac:dyDescent="0.35">
      <c r="B20" s="4" t="s">
        <v>23</v>
      </c>
      <c r="D20" s="49" t="s">
        <v>18</v>
      </c>
      <c r="E20" s="49"/>
      <c r="F20" s="49" t="s">
        <v>4</v>
      </c>
      <c r="G20" s="53">
        <f ca="1">VLOOKUP(Z25,$BB$7:$BX$13,22,FALSE)</f>
        <v>4</v>
      </c>
      <c r="H20" s="53"/>
      <c r="I20" s="37" t="s">
        <v>3</v>
      </c>
      <c r="J20" s="49">
        <f ca="1">VLOOKUP(Z25,$BB$7:$BS$13,4,FALSE)</f>
        <v>1</v>
      </c>
      <c r="P20" s="20"/>
      <c r="Q20" s="20"/>
      <c r="R20" s="20"/>
      <c r="S20" s="20"/>
      <c r="T20" s="20"/>
      <c r="Z20" s="8"/>
      <c r="AU20" s="51"/>
    </row>
    <row r="21" spans="1:55" ht="15.5" x14ac:dyDescent="0.35">
      <c r="A21" s="20"/>
      <c r="B21" s="24"/>
      <c r="C21" s="35"/>
      <c r="D21" s="49"/>
      <c r="E21" s="49"/>
      <c r="F21" s="1"/>
      <c r="G21" s="53">
        <f ca="1">VLOOKUP(Z26,$BB$7:$BX$13,23,FALSE)</f>
        <v>27</v>
      </c>
      <c r="H21" s="53"/>
      <c r="I21" s="12"/>
      <c r="J21" s="49">
        <f ca="1">VLOOKUP(Z26,$BB$7:$BS$13,5,FALSE)</f>
        <v>8</v>
      </c>
      <c r="K21" s="24"/>
      <c r="L21" s="35"/>
      <c r="M21" s="24"/>
      <c r="N21" s="35"/>
      <c r="O21" s="20"/>
      <c r="P21" s="17"/>
      <c r="Q21" s="20"/>
      <c r="R21" s="20"/>
      <c r="S21" s="20"/>
      <c r="T21" s="20"/>
      <c r="Z21" s="4" t="s">
        <v>29</v>
      </c>
    </row>
    <row r="22" spans="1:55" ht="16.5" x14ac:dyDescent="0.4">
      <c r="A22" s="39">
        <v>2</v>
      </c>
      <c r="O22" s="20"/>
      <c r="P22" s="35"/>
      <c r="Q22" s="26"/>
      <c r="R22" s="26"/>
      <c r="S22" s="26"/>
      <c r="T22" s="26"/>
      <c r="U22" s="8"/>
      <c r="V22" s="8"/>
      <c r="W22" s="8"/>
      <c r="X22" s="8"/>
      <c r="Y22" s="8"/>
      <c r="Z22" s="4"/>
      <c r="AA22" s="4"/>
      <c r="AB22" s="24" t="s">
        <v>5</v>
      </c>
      <c r="AC22" s="29">
        <f ca="1">VLOOKUP($A22,$BB$7:$BS$13,3,FALSE)</f>
        <v>3</v>
      </c>
      <c r="AD22" s="30" t="s">
        <v>8</v>
      </c>
      <c r="AE22" s="31">
        <v>1</v>
      </c>
      <c r="AF22" s="30" t="str">
        <f ca="1">IF(VLOOKUP($A22,$BB$7:$BS$13,4,FALSE)&lt;0,VLOOKUP($A22,$BB$7:$BS$13,4,FALSE),"+"&amp;VLOOKUP($A22,$BB$7:$BS$13,4,FALSE))</f>
        <v>+1</v>
      </c>
      <c r="AG22" s="30" t="s">
        <v>8</v>
      </c>
      <c r="AH22" s="31">
        <v>2</v>
      </c>
      <c r="AI22" s="30" t="str">
        <f ca="1">IF(VLOOKUP($A22,$BB$7:$BS$13,5,FALSE)&lt;0,VLOOKUP($A22,$BB$7:$BS$13,5,FALSE),"+"&amp;VLOOKUP($A22,$BB$7:$BS$13,5,FALSE))</f>
        <v>+8</v>
      </c>
      <c r="AJ22" s="30" t="s">
        <v>8</v>
      </c>
      <c r="AK22" s="31">
        <v>3</v>
      </c>
      <c r="AL22" s="48" t="s">
        <v>2</v>
      </c>
      <c r="AM22" s="57">
        <f ca="1">VLOOKUP(A22,$BB$7:$BT$13,19,FALSE)</f>
        <v>13</v>
      </c>
      <c r="AN22" s="57"/>
      <c r="AP22" s="49"/>
      <c r="AR22" s="49"/>
      <c r="AT22" s="49"/>
    </row>
    <row r="23" spans="1:55" ht="5.5" customHeight="1" x14ac:dyDescent="0.35">
      <c r="A23" s="40">
        <f>A22</f>
        <v>2</v>
      </c>
      <c r="B23" s="27"/>
      <c r="C23" s="43">
        <f ca="1">VLOOKUP($A23,$BB$7:$BS$13,3,FALSE)</f>
        <v>3</v>
      </c>
      <c r="D23" s="26"/>
      <c r="E23" s="26"/>
      <c r="F23" s="43">
        <f ca="1">VLOOKUP($A23,$BB$7:$BS$13,4,FALSE)</f>
        <v>1</v>
      </c>
      <c r="G23" s="43"/>
      <c r="H23" s="43"/>
      <c r="I23" s="43">
        <f ca="1">VLOOKUP($A23,$BB$7:$BS$13,5,FALSE)</f>
        <v>8</v>
      </c>
      <c r="J23" s="24"/>
      <c r="K23" s="24"/>
      <c r="L23" s="35"/>
      <c r="M23" s="24"/>
      <c r="N23" s="35"/>
      <c r="O23" s="17"/>
      <c r="P23" s="20"/>
      <c r="Q23" s="20"/>
      <c r="R23" s="20"/>
      <c r="S23" s="20"/>
      <c r="T23" s="20"/>
      <c r="Z23" s="8"/>
      <c r="AK23" s="49"/>
      <c r="AM23" s="49"/>
      <c r="AY23" s="64"/>
      <c r="AZ23" s="64"/>
      <c r="BA23" s="64"/>
      <c r="BB23" s="65"/>
      <c r="BC23" s="64"/>
    </row>
    <row r="24" spans="1:55" ht="16" x14ac:dyDescent="0.4">
      <c r="A24" s="40">
        <f>A23</f>
        <v>2</v>
      </c>
      <c r="D24" s="20" t="s">
        <v>17</v>
      </c>
      <c r="E24" s="20" t="str">
        <f ca="1">"( "&amp;VLOOKUP(A24,$BB$7:$BT$13,16,FALSE)&amp;" | "&amp;VLOOKUP(A24,$BB$7:$BT$13,17,FALSE)&amp;" | "&amp;VLOOKUP(A24,$BB$7:$BT$13,18,FALSE)&amp;" )"</f>
        <v>( -6 | -1 | 4 )</v>
      </c>
      <c r="F24" s="20"/>
      <c r="G24" s="20"/>
      <c r="H24" s="22"/>
      <c r="I24" s="23"/>
      <c r="J24" s="23"/>
      <c r="K24" s="20"/>
      <c r="L24" s="20"/>
      <c r="M24" s="20"/>
      <c r="N24" s="20"/>
      <c r="O24" s="20"/>
      <c r="P24" s="20"/>
      <c r="Q24" s="22"/>
      <c r="R24" s="26"/>
      <c r="S24" s="26"/>
      <c r="T24" s="26"/>
      <c r="U24" s="8"/>
      <c r="V24" s="5">
        <v>3</v>
      </c>
      <c r="W24" s="9"/>
      <c r="X24" s="8"/>
      <c r="Y24" s="8"/>
      <c r="Z24" s="8">
        <f>A22</f>
        <v>2</v>
      </c>
      <c r="AA24" s="4" t="s">
        <v>20</v>
      </c>
      <c r="AC24" s="41"/>
      <c r="AD24" s="49"/>
      <c r="AE24" s="49"/>
      <c r="AF24" s="38"/>
      <c r="AG24" s="36"/>
      <c r="AH24" s="37"/>
      <c r="AI24" s="47"/>
      <c r="AU24" s="47"/>
      <c r="AV24" s="66">
        <f ca="1">C23*G19</f>
        <v>15</v>
      </c>
      <c r="AW24" s="66">
        <f ca="1">C23*J19</f>
        <v>9</v>
      </c>
    </row>
    <row r="25" spans="1:55" ht="16" x14ac:dyDescent="0.4">
      <c r="F25" s="1"/>
      <c r="G25" s="1"/>
      <c r="H25" s="1"/>
      <c r="O25" s="22"/>
      <c r="P25" s="35"/>
      <c r="Q25" s="26"/>
      <c r="R25" s="26"/>
      <c r="S25" s="26"/>
      <c r="T25" s="26"/>
      <c r="U25" s="8"/>
      <c r="V25" s="8"/>
      <c r="W25" s="8"/>
      <c r="X25" s="8"/>
      <c r="Y25" s="8">
        <f t="shared" ref="Y25" ca="1" si="37">RANDBETWEEN(-9,9)</f>
        <v>8</v>
      </c>
      <c r="Z25" s="8">
        <f>Z24</f>
        <v>2</v>
      </c>
      <c r="AA25" s="1" t="str">
        <f ca="1">C23&amp;" · ("&amp;G19&amp;IF(J19&lt;0," - "," + ")&amp;ABS(J19)&amp;"r) "&amp;IF(F23&lt;0," - "&amp;ABS(F23),"+ "&amp;ABS(F23))&amp;" · ("&amp;G20&amp;IF(J20&lt;0," - "," + ")&amp;ABS(J20)&amp;"r) "&amp;IF(I23&lt;0," - "&amp;ABS(I23)," + "&amp;ABS(I23))&amp;" · ("&amp;G21&amp;IF(J21&lt;0," - "," + ")&amp;ABS(J21)&amp;"r) = "&amp;AM22</f>
        <v>3 · (5 + 3r) + 1 · (4 + 1r)  + 8 · (27 + 8r) = 13</v>
      </c>
      <c r="AB25" s="49"/>
      <c r="AC25" s="41"/>
      <c r="AD25" s="49"/>
      <c r="AE25" s="49"/>
      <c r="AF25" s="38"/>
      <c r="AG25" s="36"/>
      <c r="AH25" s="12"/>
      <c r="AI25" s="47"/>
      <c r="AU25" s="47"/>
      <c r="AV25" s="66">
        <f ca="1">F23*G20</f>
        <v>4</v>
      </c>
      <c r="AW25" s="66">
        <f ca="1">F23*J20</f>
        <v>1</v>
      </c>
    </row>
    <row r="26" spans="1:55" ht="16" x14ac:dyDescent="0.4">
      <c r="F26" s="1"/>
      <c r="G26" s="1"/>
      <c r="H26" s="1"/>
      <c r="O26" s="22"/>
      <c r="P26" s="35"/>
      <c r="Q26" s="20"/>
      <c r="R26" s="20"/>
      <c r="S26" s="20"/>
      <c r="T26" s="20"/>
      <c r="Z26" s="8">
        <f t="shared" ref="Z26:Z35" si="38">Z25</f>
        <v>2</v>
      </c>
      <c r="AA26" s="1" t="str">
        <f ca="1">AV24&amp;" "&amp;IF(AW24&lt;0," - "&amp;-AW24," + "&amp;AW24)&amp;"r "&amp;IF(AV25&lt;0," - "&amp;-AV25," + "&amp;AV25)&amp;IF(AW25&lt;0," - "&amp;-AW25," + "&amp;AW25)&amp;"r "&amp;IF(AV26&lt;0," - "&amp;-AV26," + "&amp;AV26)&amp;IF(AW26&lt;0," - "&amp;-AW26," + "&amp;AW26)&amp;"r = "&amp;AM22</f>
        <v>15  + 9r  + 4 + 1r  + 216 + 64r = 13</v>
      </c>
      <c r="AB26" s="49"/>
      <c r="AC26" s="41"/>
      <c r="AD26" s="49"/>
      <c r="AE26" s="49"/>
      <c r="AF26" s="38"/>
      <c r="AG26" s="36"/>
      <c r="AI26" s="10"/>
      <c r="AV26" s="66">
        <f ca="1">I23*G21</f>
        <v>216</v>
      </c>
      <c r="AW26" s="66">
        <f ca="1">I23*J21</f>
        <v>64</v>
      </c>
    </row>
    <row r="27" spans="1:55" ht="15.5" x14ac:dyDescent="0.35">
      <c r="F27" s="1"/>
      <c r="G27" s="53">
        <f ca="1">VLOOKUP(Z41,$BB$7:$BX$13,21,FALSE)</f>
        <v>-2</v>
      </c>
      <c r="H27" s="53"/>
      <c r="J27" s="49">
        <f ca="1">VLOOKUP(Z41,$BB$7:$BS$13,3,FALSE)</f>
        <v>-3</v>
      </c>
      <c r="K27" s="49"/>
      <c r="O27" s="22"/>
      <c r="P27" s="35"/>
      <c r="Q27" s="20"/>
      <c r="R27" s="20"/>
      <c r="S27" s="20"/>
      <c r="T27" s="20"/>
      <c r="Z27" s="8">
        <f t="shared" si="38"/>
        <v>2</v>
      </c>
      <c r="AA27" s="1" t="str">
        <f ca="1">AV27&amp;IF(AW27&lt;0," - "&amp;-(AW27)," + "&amp;AW27)&amp;"r = "&amp;AM22</f>
        <v>235 + 74r = 13</v>
      </c>
      <c r="AB27" s="49"/>
      <c r="AI27" s="10"/>
      <c r="AV27" s="9">
        <f ca="1">SUM(AV24:AV26)</f>
        <v>235</v>
      </c>
      <c r="AW27" s="9">
        <f ca="1">SUM(AW24:AW26)</f>
        <v>74</v>
      </c>
    </row>
    <row r="28" spans="1:55" ht="15.5" x14ac:dyDescent="0.35">
      <c r="B28" s="4" t="s">
        <v>25</v>
      </c>
      <c r="D28" s="49" t="s">
        <v>18</v>
      </c>
      <c r="E28" s="49"/>
      <c r="F28" s="49" t="s">
        <v>4</v>
      </c>
      <c r="G28" s="53">
        <f ca="1">VLOOKUP(Z42,$BB$7:$BX$13,22,FALSE)</f>
        <v>4</v>
      </c>
      <c r="H28" s="53"/>
      <c r="I28" s="37" t="s">
        <v>3</v>
      </c>
      <c r="J28" s="49">
        <f ca="1">VLOOKUP(Z42,$BB$7:$BS$13,4,FALSE)</f>
        <v>2</v>
      </c>
      <c r="K28" s="49"/>
      <c r="O28" s="20"/>
      <c r="P28" s="20"/>
      <c r="Q28" s="20"/>
      <c r="R28" s="20"/>
      <c r="S28" s="20"/>
      <c r="T28" s="20"/>
      <c r="Z28" s="8">
        <f t="shared" si="38"/>
        <v>2</v>
      </c>
      <c r="AA28" s="1" t="str">
        <f ca="1">AW27&amp;"r = "&amp;AM22-AV27</f>
        <v>74r = -222</v>
      </c>
      <c r="AB28" s="49"/>
      <c r="AI28" s="10"/>
      <c r="AS28" s="10"/>
      <c r="AT28" s="10"/>
    </row>
    <row r="29" spans="1:55" ht="15.5" x14ac:dyDescent="0.35">
      <c r="A29" s="20"/>
      <c r="B29" s="24"/>
      <c r="C29" s="35"/>
      <c r="D29" s="49"/>
      <c r="E29" s="49"/>
      <c r="F29" s="1"/>
      <c r="G29" s="53">
        <f ca="1">VLOOKUP(Z43,$BB$7:$BX$13,23,FALSE)</f>
        <v>-11</v>
      </c>
      <c r="H29" s="53"/>
      <c r="I29" s="12"/>
      <c r="J29" s="49">
        <f ca="1">VLOOKUP(Z43,$BB$7:$BS$13,5,FALSE)</f>
        <v>10</v>
      </c>
      <c r="K29" s="49"/>
      <c r="L29" s="35"/>
      <c r="M29" s="24"/>
      <c r="N29" s="35"/>
      <c r="O29" s="20"/>
      <c r="P29" s="20"/>
      <c r="Q29" s="20"/>
      <c r="R29" s="20"/>
      <c r="S29" s="20"/>
      <c r="T29" s="20"/>
      <c r="Z29" s="8">
        <f t="shared" si="38"/>
        <v>2</v>
      </c>
      <c r="AA29" s="1" t="str">
        <f ca="1">"r = "&amp;(AM22-AV27)/AW27</f>
        <v>r = -3</v>
      </c>
      <c r="AB29" s="49"/>
      <c r="AC29" s="49"/>
      <c r="AW29" s="9">
        <f ca="1">(AM22-AV27)/AW27</f>
        <v>-3</v>
      </c>
    </row>
    <row r="30" spans="1:55" ht="15.5" x14ac:dyDescent="0.35">
      <c r="A30" s="39">
        <v>3</v>
      </c>
      <c r="O30" s="20"/>
      <c r="P30" s="20"/>
      <c r="Q30" s="20"/>
      <c r="R30" s="20"/>
      <c r="S30" s="20"/>
      <c r="T30" s="20"/>
      <c r="Z30" s="8">
        <f t="shared" si="38"/>
        <v>2</v>
      </c>
      <c r="AA30" s="4" t="s">
        <v>21</v>
      </c>
      <c r="AC30" s="49"/>
      <c r="AD30" s="49"/>
      <c r="AE30" s="49"/>
      <c r="AF30" s="37"/>
      <c r="AG30" s="49"/>
      <c r="AH30" s="49"/>
      <c r="AI30" s="37"/>
      <c r="AJ30" s="49"/>
      <c r="AL30" s="49"/>
    </row>
    <row r="31" spans="1:55" ht="5.5" customHeight="1" x14ac:dyDescent="0.35">
      <c r="A31" s="40">
        <f>A30</f>
        <v>3</v>
      </c>
      <c r="B31" s="27"/>
      <c r="C31" s="43">
        <f ca="1">VLOOKUP($A31,$BB$7:$BS$13,3,FALSE)</f>
        <v>-3</v>
      </c>
      <c r="D31" s="26"/>
      <c r="E31" s="26"/>
      <c r="F31" s="43">
        <f ca="1">VLOOKUP($A31,$BB$7:$BS$13,4,FALSE)</f>
        <v>2</v>
      </c>
      <c r="G31" s="43"/>
      <c r="H31" s="43"/>
      <c r="I31" s="43">
        <f ca="1">VLOOKUP($A31,$BB$7:$BS$13,5,FALSE)</f>
        <v>10</v>
      </c>
      <c r="J31" s="24"/>
      <c r="K31" s="24"/>
      <c r="L31" s="35"/>
      <c r="M31" s="24"/>
      <c r="N31" s="35"/>
      <c r="O31" s="20"/>
      <c r="P31" s="20"/>
      <c r="Q31" s="20"/>
      <c r="R31" s="20"/>
      <c r="S31" s="20"/>
      <c r="T31" s="20"/>
      <c r="Z31" s="8">
        <f t="shared" si="38"/>
        <v>2</v>
      </c>
      <c r="AK31" s="49"/>
      <c r="AM31" s="49"/>
      <c r="AY31" s="64"/>
      <c r="AZ31" s="64"/>
      <c r="BA31" s="64"/>
      <c r="BB31" s="65"/>
      <c r="BC31" s="64"/>
    </row>
    <row r="32" spans="1:55" ht="15.5" x14ac:dyDescent="0.35">
      <c r="A32" s="40">
        <f>A31</f>
        <v>3</v>
      </c>
      <c r="D32" s="20" t="s">
        <v>17</v>
      </c>
      <c r="E32" s="20" t="str">
        <f ca="1">"( "&amp;VLOOKUP(A32,$BB$7:$BT$13,16,FALSE)&amp;" | "&amp;VLOOKUP(A32,$BB$7:$BT$13,17,FALSE)&amp;" | "&amp;VLOOKUP(A32,$BB$7:$BT$13,18,FALSE)&amp;" )"</f>
        <v>( -11 | 12 | -4 )</v>
      </c>
      <c r="F32" s="20"/>
      <c r="G32" s="20"/>
      <c r="H32" s="22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Z32" s="8">
        <f t="shared" si="38"/>
        <v>2</v>
      </c>
      <c r="AA32" s="49"/>
      <c r="AC32" s="49">
        <f ca="1">G19</f>
        <v>5</v>
      </c>
      <c r="AF32" s="49">
        <f ca="1">J19</f>
        <v>3</v>
      </c>
      <c r="AH32" s="53">
        <f ca="1">AC32+AW29*AF32</f>
        <v>-4</v>
      </c>
      <c r="AI32" s="53"/>
      <c r="AO32" s="9"/>
      <c r="AQ32" s="49"/>
      <c r="AR32" s="49"/>
      <c r="AS32" s="49">
        <f ca="1">VLOOKUP(Z32,$BB$7:$BK$13,8,FALSE)</f>
        <v>-2</v>
      </c>
    </row>
    <row r="33" spans="1:55" ht="15.5" x14ac:dyDescent="0.35">
      <c r="A33" s="21"/>
      <c r="B33" s="21"/>
      <c r="C33" s="20"/>
      <c r="D33" s="20"/>
      <c r="E33" s="20"/>
      <c r="F33" s="22"/>
      <c r="G33" s="23"/>
      <c r="H33" s="23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Z33" s="50">
        <f t="shared" si="38"/>
        <v>2</v>
      </c>
      <c r="AA33" s="53" t="s">
        <v>22</v>
      </c>
      <c r="AB33" s="53"/>
      <c r="AC33" s="49">
        <f ca="1">G20</f>
        <v>4</v>
      </c>
      <c r="AD33" s="49" t="str">
        <f ca="1">IF(AW29&lt;0," - "," + ")&amp;ABS(AW29)&amp;" ·"</f>
        <v xml:space="preserve"> - 3 ·</v>
      </c>
      <c r="AE33" s="49"/>
      <c r="AF33" s="49">
        <f ca="1">J20</f>
        <v>1</v>
      </c>
      <c r="AG33" s="49" t="s">
        <v>2</v>
      </c>
      <c r="AH33" s="53">
        <f ca="1">AC33+AW29*AF33</f>
        <v>1</v>
      </c>
      <c r="AI33" s="53"/>
      <c r="AK33" s="42" t="s">
        <v>19</v>
      </c>
      <c r="AM33" s="1" t="str">
        <f ca="1">"L = ( "&amp;AH32&amp;" | "&amp;AH33&amp;" | "&amp;AH34&amp;" )"</f>
        <v>L = ( -4 | 1 | 3 )</v>
      </c>
      <c r="AP33" s="42" t="s">
        <v>19</v>
      </c>
      <c r="AQ33" s="54" t="s">
        <v>16</v>
      </c>
      <c r="AR33" s="54"/>
      <c r="AS33" s="49">
        <f ca="1">VLOOKUP(Z33,$BB$7:$BK$13,9,FALSE)</f>
        <v>-2</v>
      </c>
      <c r="AT33" s="9"/>
    </row>
    <row r="34" spans="1:55" ht="15.5" x14ac:dyDescent="0.35">
      <c r="A34" s="21"/>
      <c r="B34" s="21"/>
      <c r="C34" s="20"/>
      <c r="D34" s="20"/>
      <c r="E34" s="20"/>
      <c r="F34" s="22"/>
      <c r="G34" s="23"/>
      <c r="H34" s="23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Z34" s="8">
        <f t="shared" si="38"/>
        <v>2</v>
      </c>
      <c r="AC34" s="49">
        <f ca="1">G21</f>
        <v>27</v>
      </c>
      <c r="AE34" s="12"/>
      <c r="AF34" s="49">
        <f ca="1">J21</f>
        <v>8</v>
      </c>
      <c r="AH34" s="53">
        <f ca="1">AC34+AW29*AF34</f>
        <v>3</v>
      </c>
      <c r="AI34" s="53"/>
      <c r="AQ34" s="49"/>
      <c r="AS34" s="49">
        <f ca="1">VLOOKUP(Z34,$BB$7:$BK$13,10,FALSE)</f>
        <v>1</v>
      </c>
    </row>
    <row r="35" spans="1:55" ht="5.5" customHeight="1" x14ac:dyDescent="0.35">
      <c r="A35" s="21"/>
      <c r="B35" s="21"/>
      <c r="C35" s="20"/>
      <c r="D35" s="20"/>
      <c r="E35" s="20"/>
      <c r="F35" s="22"/>
      <c r="G35" s="23"/>
      <c r="H35" s="23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Z35" s="8">
        <f t="shared" si="38"/>
        <v>2</v>
      </c>
      <c r="AK35" s="49"/>
      <c r="AM35" s="49"/>
      <c r="AY35" s="64"/>
      <c r="AZ35" s="64"/>
      <c r="BA35" s="64"/>
      <c r="BB35" s="65"/>
      <c r="BC35" s="64"/>
    </row>
    <row r="36" spans="1:55" ht="15.5" x14ac:dyDescent="0.35">
      <c r="A36" s="21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Z36" s="8">
        <f>Z35</f>
        <v>2</v>
      </c>
      <c r="AA36" s="1" t="str">
        <f ca="1">"d = |PL| = √( "&amp;IF(VLOOKUP(Z36,$BB$7:$BK$13,8,FALSE)&lt;0,"("&amp;VLOOKUP(Z36,$BB$7:$BK$13,8,FALSE)&amp;")",VLOOKUP(Z36,$BB$7:$BK$13,8,FALSE))&amp;"² + "&amp;IF(VLOOKUP(Z36,$BB$7:$BK$13,9,FALSE)&lt;0,"("&amp;VLOOKUP(Z36,$BB$7:$BK$13,9,FALSE)&amp;")",VLOOKUP(Z36,$BB$7:$BK$13,9,FALSE))&amp;"² + "&amp;IF(VLOOKUP(Z36,$BB$7:$BK$13,10,FALSE)&lt;0,"("&amp;VLOOKUP(Z36,$BB$7:$BK$13,10,FALSE)&amp;")",VLOOKUP(Z36,$BB$7:$BK$13,10,FALSE))&amp;"² ) = √"&amp;VLOOKUP(Z36,$BB$7:$BL$13,11,FALSE)&amp;" = "&amp;VLOOKUP(Z36,$BB$7:$BM$13,12,FALSE)</f>
        <v>d = |PL| = √( (-2)² + (-2)² + 1² ) = √9 = 3</v>
      </c>
      <c r="AU36" s="51"/>
    </row>
    <row r="37" spans="1:55" ht="15.5" x14ac:dyDescent="0.35">
      <c r="A37" s="21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Z37" s="8"/>
      <c r="AU37" s="51"/>
    </row>
    <row r="38" spans="1:55" ht="15.5" x14ac:dyDescent="0.35">
      <c r="A38" s="21"/>
      <c r="B38" s="17"/>
      <c r="C38" s="17"/>
      <c r="D38" s="17"/>
      <c r="E38" s="17"/>
      <c r="F38" s="18"/>
      <c r="G38" s="19"/>
      <c r="H38" s="19"/>
      <c r="I38" s="17"/>
      <c r="J38" s="17"/>
      <c r="K38" s="17"/>
      <c r="L38" s="17"/>
      <c r="M38" s="17"/>
      <c r="N38" s="17"/>
      <c r="O38" s="17"/>
      <c r="P38" s="17"/>
      <c r="Q38" s="20"/>
      <c r="R38" s="20"/>
      <c r="S38" s="20"/>
      <c r="T38" s="20"/>
      <c r="Z38" s="4" t="s">
        <v>31</v>
      </c>
    </row>
    <row r="39" spans="1:55" ht="16.5" x14ac:dyDescent="0.4">
      <c r="A39" s="20"/>
      <c r="B39" s="24"/>
      <c r="C39" s="35"/>
      <c r="D39" s="35"/>
      <c r="E39" s="35"/>
      <c r="F39" s="24"/>
      <c r="G39" s="24"/>
      <c r="H39" s="24"/>
      <c r="I39" s="20"/>
      <c r="J39" s="24"/>
      <c r="K39" s="24"/>
      <c r="L39" s="35"/>
      <c r="M39" s="24"/>
      <c r="N39" s="35"/>
      <c r="O39" s="22"/>
      <c r="P39" s="35"/>
      <c r="Q39" s="26"/>
      <c r="R39" s="26"/>
      <c r="S39" s="26"/>
      <c r="T39" s="26"/>
      <c r="U39" s="8"/>
      <c r="V39" s="8"/>
      <c r="W39" s="8"/>
      <c r="X39" s="8"/>
      <c r="Y39" s="8"/>
      <c r="Z39" s="4"/>
      <c r="AA39" s="4"/>
      <c r="AB39" s="24" t="s">
        <v>5</v>
      </c>
      <c r="AC39" s="29">
        <f ca="1">VLOOKUP($A30,$BB$7:$BS$13,3,FALSE)</f>
        <v>-3</v>
      </c>
      <c r="AD39" s="30" t="s">
        <v>8</v>
      </c>
      <c r="AE39" s="31">
        <v>1</v>
      </c>
      <c r="AF39" s="30" t="str">
        <f ca="1">IF(VLOOKUP($A30,$BB$7:$BS$13,4,FALSE)&lt;0,VLOOKUP($A30,$BB$7:$BS$13,4,FALSE),"+"&amp;VLOOKUP($A30,$BB$7:$BS$13,4,FALSE))</f>
        <v>+2</v>
      </c>
      <c r="AG39" s="30" t="s">
        <v>8</v>
      </c>
      <c r="AH39" s="31">
        <v>2</v>
      </c>
      <c r="AI39" s="30" t="str">
        <f ca="1">IF(VLOOKUP($A30,$BB$7:$BS$13,5,FALSE)&lt;0,VLOOKUP($A30,$BB$7:$BS$13,5,FALSE),"+"&amp;VLOOKUP($A30,$BB$7:$BS$13,5,FALSE))</f>
        <v>+10</v>
      </c>
      <c r="AJ39" s="30" t="s">
        <v>8</v>
      </c>
      <c r="AK39" s="31">
        <v>3</v>
      </c>
      <c r="AL39" s="48" t="s">
        <v>2</v>
      </c>
      <c r="AM39" s="57">
        <f ca="1">VLOOKUP(A30,$BB$7:$BT$13,19,FALSE)</f>
        <v>17</v>
      </c>
      <c r="AN39" s="57"/>
      <c r="AP39" s="49"/>
      <c r="AR39" s="49"/>
      <c r="AT39" s="49"/>
    </row>
    <row r="40" spans="1:55" ht="5.5" customHeight="1" x14ac:dyDescent="0.35">
      <c r="A40" s="21"/>
      <c r="B40" s="21"/>
      <c r="C40" s="20"/>
      <c r="D40" s="20"/>
      <c r="E40" s="20"/>
      <c r="F40" s="22"/>
      <c r="G40" s="23"/>
      <c r="H40" s="23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Z40" s="8"/>
      <c r="AK40" s="49"/>
      <c r="AM40" s="49"/>
      <c r="AY40" s="64"/>
      <c r="AZ40" s="64"/>
      <c r="BA40" s="64"/>
      <c r="BB40" s="65"/>
      <c r="BC40" s="64"/>
    </row>
    <row r="41" spans="1:55" ht="16" x14ac:dyDescent="0.4">
      <c r="Q41" s="26"/>
      <c r="R41" s="26"/>
      <c r="S41" s="26"/>
      <c r="T41" s="26"/>
      <c r="U41" s="8"/>
      <c r="V41" s="5">
        <v>3</v>
      </c>
      <c r="W41" s="9"/>
      <c r="X41" s="8"/>
      <c r="Y41" s="8"/>
      <c r="Z41" s="8">
        <v>3</v>
      </c>
      <c r="AA41" s="4" t="s">
        <v>20</v>
      </c>
      <c r="AC41" s="41"/>
      <c r="AD41" s="49"/>
      <c r="AE41" s="49"/>
      <c r="AF41" s="38"/>
      <c r="AP41" s="36"/>
      <c r="AQ41" s="37"/>
      <c r="AR41" s="47"/>
      <c r="AU41" s="47"/>
      <c r="AV41" s="66">
        <f ca="1">C31*G27</f>
        <v>6</v>
      </c>
      <c r="AW41" s="66">
        <f ca="1">C31*J27</f>
        <v>9</v>
      </c>
    </row>
    <row r="42" spans="1:55" ht="16" x14ac:dyDescent="0.4">
      <c r="F42" s="1"/>
      <c r="G42" s="1"/>
      <c r="H42" s="1"/>
      <c r="O42" s="22"/>
      <c r="P42" s="35"/>
      <c r="Q42" s="26"/>
      <c r="R42" s="26"/>
      <c r="S42" s="26"/>
      <c r="T42" s="26"/>
      <c r="U42" s="8"/>
      <c r="V42" s="8"/>
      <c r="W42" s="8"/>
      <c r="X42" s="8"/>
      <c r="Y42" s="8">
        <f t="shared" ref="Y42" ca="1" si="39">RANDBETWEEN(-9,9)</f>
        <v>1</v>
      </c>
      <c r="Z42" s="8">
        <f>Z41</f>
        <v>3</v>
      </c>
      <c r="AA42" s="1" t="str">
        <f ca="1">C31&amp;" · ("&amp;G27&amp;IF(J27&lt;0," - "," + ")&amp;ABS(J27)&amp;"r) "&amp;IF(F31&lt;0," - "&amp;ABS(F31),"+ "&amp;ABS(F31))&amp;" · ("&amp;G28&amp;IF(J28&lt;0," - "," + ")&amp;ABS(J28)&amp;"r) "&amp;IF(I31&lt;0," - "&amp;ABS(I31)," + "&amp;ABS(I31))&amp;" · ("&amp;G29&amp;IF(J29&lt;0," - "," + ")&amp;ABS(J29)&amp;"r) = "&amp;AM39</f>
        <v>-3 · (-2 - 3r) + 2 · (4 + 2r)  + 10 · (-11 + 10r) = 17</v>
      </c>
      <c r="AB42" s="49"/>
      <c r="AC42" s="41"/>
      <c r="AD42" s="49"/>
      <c r="AE42" s="49"/>
      <c r="AF42" s="38"/>
      <c r="AI42" s="42"/>
      <c r="AP42" s="36"/>
      <c r="AQ42" s="12"/>
      <c r="AR42" s="47"/>
      <c r="AU42" s="47"/>
      <c r="AV42" s="66">
        <f ca="1">F31*G28</f>
        <v>8</v>
      </c>
      <c r="AW42" s="66">
        <f ca="1">F31*J28</f>
        <v>4</v>
      </c>
    </row>
    <row r="43" spans="1:55" ht="16" x14ac:dyDescent="0.4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5"/>
      <c r="P43" s="52"/>
      <c r="Q43" s="44"/>
      <c r="R43" s="44"/>
      <c r="S43" s="44"/>
      <c r="T43" s="44"/>
      <c r="U43" s="46"/>
      <c r="V43" s="46"/>
      <c r="W43" s="46"/>
      <c r="X43" s="46"/>
      <c r="Y43" s="46"/>
      <c r="Z43" s="8">
        <f t="shared" ref="Z43:Z52" si="40">Z42</f>
        <v>3</v>
      </c>
      <c r="AA43" s="1" t="str">
        <f ca="1">AV41&amp;" "&amp;IF(AW41&lt;0," - "&amp;-AW41," + "&amp;AW41)&amp;"r "&amp;IF(AV42&lt;0," - "&amp;-AV42," + "&amp;AV42)&amp;IF(AW42&lt;0," - "&amp;-AW42," + "&amp;AW42)&amp;"r "&amp;IF(AV43&lt;0," - "&amp;-AV43," + "&amp;AV43)&amp;IF(AW43&lt;0," - "&amp;-AW43," + "&amp;AW43)&amp;"r = "&amp;AM39</f>
        <v>6  + 9r  + 8 + 4r  - 110 + 100r = 17</v>
      </c>
      <c r="AB43" s="49"/>
      <c r="AC43" s="41"/>
      <c r="AD43" s="49"/>
      <c r="AE43" s="49"/>
      <c r="AF43" s="38"/>
      <c r="AI43" s="49"/>
      <c r="AP43" s="36"/>
      <c r="AR43" s="10"/>
      <c r="AV43" s="66">
        <f ca="1">I31*G29</f>
        <v>-110</v>
      </c>
      <c r="AW43" s="66">
        <f ca="1">I31*J29</f>
        <v>100</v>
      </c>
    </row>
    <row r="44" spans="1:55" ht="15.5" x14ac:dyDescent="0.35">
      <c r="F44" s="1"/>
      <c r="G44" s="1"/>
      <c r="H44" s="1"/>
      <c r="O44" s="22"/>
      <c r="P44" s="35"/>
      <c r="Q44" s="20"/>
      <c r="R44" s="20"/>
      <c r="S44" s="20"/>
      <c r="T44" s="20"/>
      <c r="Z44" s="8">
        <f t="shared" si="40"/>
        <v>3</v>
      </c>
      <c r="AA44" s="1" t="str">
        <f ca="1">AV44&amp;IF(AW44&lt;0," - "&amp;-(AW44)," + "&amp;AW44)&amp;"r = "&amp;AM39</f>
        <v>-96 + 113r = 17</v>
      </c>
      <c r="AB44" s="49"/>
      <c r="AR44" s="10"/>
      <c r="AV44" s="9">
        <f ca="1">SUM(AV41:AV43)</f>
        <v>-96</v>
      </c>
      <c r="AW44" s="9">
        <f ca="1">SUM(AW41:AW43)</f>
        <v>113</v>
      </c>
    </row>
    <row r="45" spans="1:55" ht="15.5" x14ac:dyDescent="0.35">
      <c r="B45" s="1" t="s">
        <v>26</v>
      </c>
      <c r="F45" s="1"/>
      <c r="G45" s="1"/>
      <c r="H45" s="1"/>
      <c r="O45" s="20"/>
      <c r="P45" s="20"/>
      <c r="Q45" s="20"/>
      <c r="R45" s="20"/>
      <c r="S45" s="20"/>
      <c r="T45" s="20"/>
      <c r="Z45" s="8">
        <f t="shared" si="40"/>
        <v>3</v>
      </c>
      <c r="AA45" s="1" t="str">
        <f ca="1">AW44&amp;"r = "&amp;AM39-AV44</f>
        <v>113r = 113</v>
      </c>
      <c r="AB45" s="49"/>
      <c r="AG45" s="49"/>
      <c r="AH45" s="49"/>
      <c r="AR45" s="10"/>
      <c r="AS45" s="10"/>
      <c r="AT45" s="10"/>
    </row>
    <row r="46" spans="1:55" ht="15.5" x14ac:dyDescent="0.35">
      <c r="A46" s="21"/>
      <c r="B46" s="21"/>
      <c r="C46" s="20"/>
      <c r="D46" s="20"/>
      <c r="E46" s="20"/>
      <c r="F46" s="22"/>
      <c r="G46" s="23"/>
      <c r="H46" s="23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Z46" s="8">
        <f t="shared" si="40"/>
        <v>3</v>
      </c>
      <c r="AA46" s="1" t="str">
        <f ca="1">"r = "&amp;(AM39-AV44)/AW44</f>
        <v>r = 1</v>
      </c>
      <c r="AB46" s="49"/>
      <c r="AC46" s="49"/>
      <c r="AG46" s="49"/>
      <c r="AH46" s="49"/>
      <c r="AI46" s="37"/>
      <c r="AW46" s="9">
        <f ca="1">(AM39-AV44)/AW44</f>
        <v>1</v>
      </c>
    </row>
    <row r="47" spans="1:55" ht="15.5" x14ac:dyDescent="0.35">
      <c r="A47" s="21"/>
      <c r="B47" s="21"/>
      <c r="C47" s="20"/>
      <c r="D47" s="20"/>
      <c r="E47" s="20"/>
      <c r="F47" s="22"/>
      <c r="G47" s="23"/>
      <c r="H47" s="23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Z47" s="8">
        <f t="shared" si="40"/>
        <v>3</v>
      </c>
      <c r="AA47" s="4" t="s">
        <v>21</v>
      </c>
      <c r="AC47" s="49"/>
      <c r="AD47" s="49"/>
      <c r="AE47" s="49"/>
      <c r="AF47" s="37"/>
      <c r="AG47" s="49"/>
      <c r="AH47" s="49"/>
      <c r="AI47" s="37"/>
      <c r="AJ47" s="49"/>
      <c r="AL47" s="49"/>
    </row>
    <row r="48" spans="1:55" ht="5.5" customHeight="1" x14ac:dyDescent="0.35">
      <c r="A48" s="21"/>
      <c r="B48" s="21"/>
      <c r="C48" s="20"/>
      <c r="D48" s="20"/>
      <c r="E48" s="20"/>
      <c r="F48" s="22"/>
      <c r="G48" s="23"/>
      <c r="H48" s="23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Z48" s="8">
        <f t="shared" si="40"/>
        <v>3</v>
      </c>
      <c r="AK48" s="49"/>
      <c r="AM48" s="49"/>
      <c r="AY48" s="64"/>
      <c r="AZ48" s="64"/>
      <c r="BA48" s="64"/>
      <c r="BB48" s="65">
        <f ca="1">RANDBETWEEN(1,5)*(-1)^RANDBETWEEN(1,2)</f>
        <v>5</v>
      </c>
      <c r="BC48" s="64"/>
    </row>
    <row r="49" spans="1:55" ht="15.5" x14ac:dyDescent="0.35">
      <c r="A49" s="21"/>
      <c r="B49" s="21"/>
      <c r="C49" s="20"/>
      <c r="D49" s="20"/>
      <c r="E49" s="20"/>
      <c r="F49" s="22"/>
      <c r="G49" s="23"/>
      <c r="H49" s="23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Z49" s="8">
        <f t="shared" si="40"/>
        <v>3</v>
      </c>
      <c r="AA49" s="49"/>
      <c r="AC49" s="49">
        <f ca="1">G27</f>
        <v>-2</v>
      </c>
      <c r="AF49" s="49">
        <f ca="1">J27</f>
        <v>-3</v>
      </c>
      <c r="AH49" s="53">
        <f ca="1">AC49+AW46*AF49</f>
        <v>-5</v>
      </c>
      <c r="AI49" s="53"/>
      <c r="AO49" s="9"/>
      <c r="AQ49" s="49"/>
      <c r="AR49" s="49"/>
      <c r="AS49" s="49">
        <f ca="1">VLOOKUP(Z49,$BB$7:$BK$13,8,FALSE)</f>
        <v>-6</v>
      </c>
      <c r="AY49" s="64">
        <f ca="1">RANK(AZ49,$AZ$49:$AZ$51)</f>
        <v>1</v>
      </c>
      <c r="AZ49" s="67">
        <f ca="1">RAND()</f>
        <v>0.76537129916814339</v>
      </c>
      <c r="BA49" s="65">
        <v>1</v>
      </c>
      <c r="BB49" s="64">
        <f ca="1">BA49*$BB$48</f>
        <v>5</v>
      </c>
      <c r="BC49" s="64"/>
    </row>
    <row r="50" spans="1:55" ht="15.5" x14ac:dyDescent="0.35">
      <c r="A50" s="21"/>
      <c r="B50" s="21"/>
      <c r="C50" s="20"/>
      <c r="D50" s="20"/>
      <c r="E50" s="20"/>
      <c r="F50" s="22"/>
      <c r="G50" s="23"/>
      <c r="H50" s="23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Z50" s="50">
        <f t="shared" si="40"/>
        <v>3</v>
      </c>
      <c r="AA50" s="53" t="s">
        <v>22</v>
      </c>
      <c r="AB50" s="53"/>
      <c r="AC50" s="49">
        <f ca="1">G28</f>
        <v>4</v>
      </c>
      <c r="AD50" s="49" t="str">
        <f ca="1">IF(AW46&lt;0," - "," + ")&amp;ABS(AW46)&amp;" ·"</f>
        <v xml:space="preserve"> + 1 ·</v>
      </c>
      <c r="AE50" s="49"/>
      <c r="AF50" s="49">
        <f ca="1">J28</f>
        <v>2</v>
      </c>
      <c r="AG50" s="49" t="s">
        <v>2</v>
      </c>
      <c r="AH50" s="53">
        <f ca="1">AC50+AW46*AF50</f>
        <v>6</v>
      </c>
      <c r="AI50" s="53"/>
      <c r="AK50" s="42" t="s">
        <v>19</v>
      </c>
      <c r="AM50" s="1" t="str">
        <f ca="1">"L = ( "&amp;AH49&amp;" | "&amp;AH50&amp;" | "&amp;AH51&amp;" )"</f>
        <v>L = ( -5 | 6 | -1 )</v>
      </c>
      <c r="AP50" s="42" t="s">
        <v>19</v>
      </c>
      <c r="AQ50" s="54" t="s">
        <v>16</v>
      </c>
      <c r="AR50" s="54"/>
      <c r="AS50" s="49">
        <f ca="1">VLOOKUP(Z50,$BB$7:$BK$13,9,FALSE)</f>
        <v>6</v>
      </c>
      <c r="AT50" s="9"/>
      <c r="AY50" s="64"/>
      <c r="AZ50" s="67"/>
      <c r="BA50" s="65"/>
      <c r="BB50" s="64"/>
      <c r="BC50" s="64"/>
    </row>
    <row r="51" spans="1:55" ht="15.5" x14ac:dyDescent="0.35">
      <c r="A51" s="21"/>
      <c r="B51" s="21"/>
      <c r="C51" s="20"/>
      <c r="D51" s="20"/>
      <c r="E51" s="20"/>
      <c r="F51" s="22"/>
      <c r="G51" s="23"/>
      <c r="H51" s="23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Z51" s="8">
        <f t="shared" si="40"/>
        <v>3</v>
      </c>
      <c r="AC51" s="49">
        <f ca="1">G29</f>
        <v>-11</v>
      </c>
      <c r="AE51" s="12"/>
      <c r="AF51" s="49">
        <f ca="1">J29</f>
        <v>10</v>
      </c>
      <c r="AH51" s="53">
        <f ca="1">AC51+AW46*AF51</f>
        <v>-1</v>
      </c>
      <c r="AI51" s="53"/>
      <c r="AQ51" s="49"/>
      <c r="AS51" s="49">
        <f ca="1">VLOOKUP(Z51,$BB$7:$BK$13,10,FALSE)</f>
        <v>-3</v>
      </c>
      <c r="AY51" s="64"/>
      <c r="AZ51" s="67"/>
      <c r="BA51" s="65"/>
      <c r="BB51" s="64"/>
      <c r="BC51" s="64"/>
    </row>
    <row r="52" spans="1:55" ht="5.5" customHeight="1" x14ac:dyDescent="0.3">
      <c r="A52" s="58" t="s">
        <v>9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60"/>
      <c r="Z52" s="8">
        <f t="shared" si="40"/>
        <v>3</v>
      </c>
      <c r="AK52" s="49"/>
      <c r="AM52" s="49"/>
      <c r="AY52" s="64"/>
      <c r="AZ52" s="64"/>
      <c r="BA52" s="64"/>
      <c r="BB52" s="65"/>
      <c r="BC52" s="64"/>
    </row>
    <row r="53" spans="1:55" ht="15.5" customHeight="1" x14ac:dyDescent="0.3">
      <c r="A53" s="61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3"/>
      <c r="Z53" s="8">
        <f>Z52</f>
        <v>3</v>
      </c>
      <c r="AA53" s="1" t="str">
        <f ca="1">"d = |PL| = √( "&amp;IF(VLOOKUP(Z53,$BB$7:$BK$13,8,FALSE)&lt;0,"("&amp;VLOOKUP(Z53,$BB$7:$BK$13,8,FALSE)&amp;")",VLOOKUP(Z53,$BB$7:$BK$13,8,FALSE))&amp;"² + "&amp;IF(VLOOKUP(Z53,$BB$7:$BK$13,9,FALSE)&lt;0,"("&amp;VLOOKUP(Z53,$BB$7:$BK$13,9,FALSE)&amp;")",VLOOKUP(Z53,$BB$7:$BK$13,9,FALSE))&amp;"² + "&amp;IF(VLOOKUP(Z53,$BB$7:$BK$13,10,FALSE)&lt;0,"("&amp;VLOOKUP(Z53,$BB$7:$BK$13,10,FALSE)&amp;")",VLOOKUP(Z53,$BB$7:$BK$13,10,FALSE))&amp;"² ) = √"&amp;VLOOKUP(Z53,$BB$7:$BL$13,11,FALSE)&amp;" = "&amp;VLOOKUP(Z53,$BB$7:$BM$13,12,FALSE)</f>
        <v>d = |PL| = √( (-6)² + 6² + (-3)² ) = √81 = 9</v>
      </c>
      <c r="AU53" s="51"/>
      <c r="AY53" s="64"/>
      <c r="AZ53" s="64"/>
      <c r="BA53" s="64"/>
      <c r="BB53" s="64"/>
      <c r="BC53" s="64"/>
    </row>
    <row r="54" spans="1:55" x14ac:dyDescent="0.3"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</row>
  </sheetData>
  <mergeCells count="31">
    <mergeCell ref="AQ50:AR50"/>
    <mergeCell ref="AH51:AI51"/>
    <mergeCell ref="A52:Y53"/>
    <mergeCell ref="G28:H28"/>
    <mergeCell ref="AM39:AN39"/>
    <mergeCell ref="G29:H29"/>
    <mergeCell ref="AH49:AI49"/>
    <mergeCell ref="AA50:AB50"/>
    <mergeCell ref="AH50:AI50"/>
    <mergeCell ref="AA33:AB33"/>
    <mergeCell ref="AH33:AI33"/>
    <mergeCell ref="AQ33:AR33"/>
    <mergeCell ref="AH34:AI34"/>
    <mergeCell ref="G19:H19"/>
    <mergeCell ref="G20:H20"/>
    <mergeCell ref="AM22:AN22"/>
    <mergeCell ref="G21:H21"/>
    <mergeCell ref="AH32:AI32"/>
    <mergeCell ref="G27:H27"/>
    <mergeCell ref="AH17:AI17"/>
    <mergeCell ref="AQ16:AR16"/>
    <mergeCell ref="AA16:AB16"/>
    <mergeCell ref="G1:R1"/>
    <mergeCell ref="A2:Y2"/>
    <mergeCell ref="Z2:AU2"/>
    <mergeCell ref="AM5:AN5"/>
    <mergeCell ref="G10:H10"/>
    <mergeCell ref="G11:H11"/>
    <mergeCell ref="G12:H12"/>
    <mergeCell ref="AH15:AI15"/>
    <mergeCell ref="AH16:AI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Müller</dc:creator>
  <cp:lastModifiedBy>Stefan Müller</cp:lastModifiedBy>
  <cp:lastPrinted>2021-05-17T09:04:13Z</cp:lastPrinted>
  <dcterms:created xsi:type="dcterms:W3CDTF">2020-11-21T17:00:43Z</dcterms:created>
  <dcterms:modified xsi:type="dcterms:W3CDTF">2021-05-17T09:04:39Z</dcterms:modified>
</cp:coreProperties>
</file>