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E1C144FF-AA96-4E04-9287-4BDA98879D1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" sheetId="6" r:id="rId2"/>
    <sheet name="Daten2" sheetId="8" r:id="rId3"/>
    <sheet name="Aufgabe 1" sheetId="7" r:id="rId4"/>
    <sheet name="Aufgabe 1b" sheetId="9" r:id="rId5"/>
  </sheets>
  <definedNames>
    <definedName name="_xlnm.Print_Area" localSheetId="0">Arbeitsblatt!$A$1:$L$100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9" l="1"/>
  <c r="B14" i="9"/>
  <c r="B13" i="9"/>
  <c r="B12" i="9"/>
  <c r="B11" i="9"/>
  <c r="B15" i="7"/>
  <c r="B14" i="7"/>
  <c r="B13" i="7"/>
  <c r="B12" i="7"/>
  <c r="B11" i="7"/>
  <c r="L100" i="1"/>
  <c r="C100" i="1" s="1"/>
  <c r="I100" i="1"/>
  <c r="L97" i="1"/>
  <c r="L98" i="1" s="1"/>
  <c r="C98" i="1" s="1"/>
  <c r="I98" i="1"/>
  <c r="I96" i="1"/>
  <c r="J15" i="9"/>
  <c r="C15" i="9"/>
  <c r="J14" i="9"/>
  <c r="C14" i="9"/>
  <c r="J13" i="9"/>
  <c r="C13" i="9"/>
  <c r="J12" i="9"/>
  <c r="C12" i="9"/>
  <c r="J11" i="9"/>
  <c r="C11" i="9"/>
  <c r="J10" i="9"/>
  <c r="C10" i="9"/>
  <c r="B10" i="9"/>
  <c r="L9" i="9"/>
  <c r="M9" i="9" s="1"/>
  <c r="E8" i="9"/>
  <c r="F8" i="9" s="1"/>
  <c r="G8" i="9" s="1"/>
  <c r="H8" i="9" s="1"/>
  <c r="I8" i="9" s="1"/>
  <c r="J8" i="9" s="1"/>
  <c r="K8" i="9" s="1"/>
  <c r="L8" i="9" s="1"/>
  <c r="M8" i="9" s="1"/>
  <c r="N8" i="9" s="1"/>
  <c r="O8" i="9" s="1"/>
  <c r="D8" i="9"/>
  <c r="C8" i="9"/>
  <c r="A4" i="7"/>
  <c r="C4" i="7" s="1"/>
  <c r="B41" i="1"/>
  <c r="B40" i="1"/>
  <c r="F51" i="8"/>
  <c r="E51" i="8"/>
  <c r="J50" i="8"/>
  <c r="S40" i="8"/>
  <c r="M40" i="8"/>
  <c r="I40" i="8"/>
  <c r="G40" i="8"/>
  <c r="F40" i="8" s="1"/>
  <c r="S39" i="8"/>
  <c r="P39" i="8"/>
  <c r="K39" i="8"/>
  <c r="I39" i="8"/>
  <c r="H39" i="8"/>
  <c r="S38" i="8"/>
  <c r="P38" i="8"/>
  <c r="K38" i="8"/>
  <c r="I38" i="8"/>
  <c r="G38" i="8"/>
  <c r="S37" i="8"/>
  <c r="P37" i="8"/>
  <c r="K37" i="8"/>
  <c r="I37" i="8"/>
  <c r="F37" i="8"/>
  <c r="S36" i="8"/>
  <c r="P36" i="8"/>
  <c r="K36" i="8"/>
  <c r="J36" i="8"/>
  <c r="H36" i="8"/>
  <c r="S35" i="8"/>
  <c r="P35" i="8"/>
  <c r="K35" i="8"/>
  <c r="J35" i="8"/>
  <c r="G35" i="8"/>
  <c r="S34" i="8"/>
  <c r="P34" i="8"/>
  <c r="K34" i="8"/>
  <c r="J34" i="8"/>
  <c r="F34" i="8"/>
  <c r="P33" i="8"/>
  <c r="G33" i="8"/>
  <c r="F33" i="8"/>
  <c r="P32" i="8"/>
  <c r="G32" i="8"/>
  <c r="F32" i="8"/>
  <c r="P31" i="8"/>
  <c r="G31" i="8"/>
  <c r="F31" i="8"/>
  <c r="S30" i="8"/>
  <c r="M30" i="8"/>
  <c r="K30" i="8"/>
  <c r="F30" i="8"/>
  <c r="S29" i="8"/>
  <c r="M29" i="8"/>
  <c r="K29" i="8"/>
  <c r="G29" i="8"/>
  <c r="H29" i="8" s="1"/>
  <c r="P28" i="8"/>
  <c r="K28" i="8"/>
  <c r="G28" i="8"/>
  <c r="F28" i="8"/>
  <c r="P27" i="8"/>
  <c r="J27" i="8"/>
  <c r="H27" i="8"/>
  <c r="F27" i="8"/>
  <c r="S26" i="8"/>
  <c r="M26" i="8"/>
  <c r="J26" i="8"/>
  <c r="H26" i="8"/>
  <c r="S25" i="8"/>
  <c r="M25" i="8"/>
  <c r="J25" i="8"/>
  <c r="F25" i="8"/>
  <c r="G25" i="8" s="1"/>
  <c r="S24" i="8"/>
  <c r="M24" i="8"/>
  <c r="I24" i="8"/>
  <c r="H24" i="8"/>
  <c r="F24" i="8" s="1"/>
  <c r="P23" i="8"/>
  <c r="I23" i="8"/>
  <c r="H23" i="8"/>
  <c r="G23" i="8"/>
  <c r="S22" i="8"/>
  <c r="M22" i="8"/>
  <c r="I22" i="8"/>
  <c r="G22" i="8"/>
  <c r="F22" i="8" s="1"/>
  <c r="S21" i="8"/>
  <c r="M21" i="8"/>
  <c r="I21" i="8"/>
  <c r="G21" i="8"/>
  <c r="F21" i="8" s="1"/>
  <c r="S20" i="8"/>
  <c r="P20" i="8"/>
  <c r="K20" i="8"/>
  <c r="I20" i="8"/>
  <c r="H20" i="8"/>
  <c r="S19" i="8"/>
  <c r="P19" i="8"/>
  <c r="K19" i="8"/>
  <c r="I19" i="8"/>
  <c r="G19" i="8"/>
  <c r="S18" i="8"/>
  <c r="P18" i="8"/>
  <c r="K18" i="8"/>
  <c r="I18" i="8"/>
  <c r="F18" i="8"/>
  <c r="S17" i="8"/>
  <c r="P17" i="8"/>
  <c r="K17" i="8"/>
  <c r="J17" i="8"/>
  <c r="H17" i="8"/>
  <c r="S16" i="8"/>
  <c r="P16" i="8"/>
  <c r="K16" i="8"/>
  <c r="J16" i="8"/>
  <c r="G16" i="8"/>
  <c r="S15" i="8"/>
  <c r="P15" i="8"/>
  <c r="K15" i="8"/>
  <c r="J15" i="8"/>
  <c r="F15" i="8"/>
  <c r="S14" i="8"/>
  <c r="P14" i="8"/>
  <c r="J14" i="8"/>
  <c r="I14" i="8"/>
  <c r="H14" i="8"/>
  <c r="S13" i="8"/>
  <c r="P13" i="8"/>
  <c r="J13" i="8"/>
  <c r="I13" i="8"/>
  <c r="G13" i="8"/>
  <c r="S12" i="8"/>
  <c r="P12" i="8"/>
  <c r="J12" i="8"/>
  <c r="I12" i="8"/>
  <c r="F12" i="8"/>
  <c r="S11" i="8"/>
  <c r="M11" i="8"/>
  <c r="K11" i="8"/>
  <c r="F11" i="8"/>
  <c r="H11" i="8" s="1"/>
  <c r="S10" i="8"/>
  <c r="M10" i="8"/>
  <c r="K10" i="8"/>
  <c r="G10" i="8"/>
  <c r="H10" i="8" s="1"/>
  <c r="P9" i="8"/>
  <c r="K9" i="8"/>
  <c r="G9" i="8"/>
  <c r="F9" i="8"/>
  <c r="P8" i="8"/>
  <c r="J8" i="8"/>
  <c r="H8" i="8"/>
  <c r="F8" i="8"/>
  <c r="S7" i="8"/>
  <c r="M7" i="8"/>
  <c r="J7" i="8"/>
  <c r="H7" i="8"/>
  <c r="G7" i="8" s="1"/>
  <c r="S6" i="8"/>
  <c r="M6" i="8"/>
  <c r="J6" i="8"/>
  <c r="F6" i="8"/>
  <c r="S5" i="8"/>
  <c r="M5" i="8"/>
  <c r="I5" i="8"/>
  <c r="H5" i="8"/>
  <c r="F5" i="8" s="1"/>
  <c r="P4" i="8"/>
  <c r="I4" i="8"/>
  <c r="H4" i="8"/>
  <c r="G4" i="8"/>
  <c r="S3" i="8"/>
  <c r="M3" i="8"/>
  <c r="I3" i="8"/>
  <c r="G3" i="8"/>
  <c r="E2" i="8"/>
  <c r="E1" i="8"/>
  <c r="B36" i="1"/>
  <c r="B10" i="7"/>
  <c r="C8" i="7"/>
  <c r="D8" i="7" s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J15" i="7"/>
  <c r="C15" i="7"/>
  <c r="J14" i="7"/>
  <c r="C14" i="7"/>
  <c r="J13" i="7"/>
  <c r="C13" i="7"/>
  <c r="J12" i="7"/>
  <c r="C12" i="7"/>
  <c r="J11" i="7"/>
  <c r="C11" i="7"/>
  <c r="L9" i="7"/>
  <c r="M9" i="7" s="1"/>
  <c r="N9" i="7" s="1"/>
  <c r="O9" i="7" s="1"/>
  <c r="J10" i="7"/>
  <c r="C10" i="7"/>
  <c r="B35" i="1"/>
  <c r="F88" i="1"/>
  <c r="G88" i="1"/>
  <c r="C2" i="6"/>
  <c r="F2" i="6"/>
  <c r="I2" i="6"/>
  <c r="C3" i="6"/>
  <c r="F3" i="6"/>
  <c r="M30" i="6" s="1"/>
  <c r="I3" i="6"/>
  <c r="C10" i="6"/>
  <c r="F10" i="6"/>
  <c r="I10" i="6"/>
  <c r="J34" i="6" s="1"/>
  <c r="C11" i="6"/>
  <c r="F11" i="6"/>
  <c r="I11" i="6"/>
  <c r="M34" i="6" s="1"/>
  <c r="C18" i="6"/>
  <c r="F18" i="6"/>
  <c r="M32" i="6" s="1"/>
  <c r="I18" i="6"/>
  <c r="J35" i="6" s="1"/>
  <c r="C19" i="6"/>
  <c r="F19" i="6"/>
  <c r="I19" i="6"/>
  <c r="M35" i="6" s="1"/>
  <c r="A27" i="6"/>
  <c r="A28" i="6" s="1"/>
  <c r="A29" i="6" s="1"/>
  <c r="E45" i="6"/>
  <c r="C46" i="6"/>
  <c r="C47" i="6"/>
  <c r="C53" i="6"/>
  <c r="G89" i="1" s="1"/>
  <c r="G53" i="6"/>
  <c r="C57" i="6"/>
  <c r="C52" i="1" l="1"/>
  <c r="J100" i="1"/>
  <c r="C50" i="1"/>
  <c r="J98" i="1"/>
  <c r="A5" i="9"/>
  <c r="A4" i="9" s="1"/>
  <c r="D4" i="9" s="1"/>
  <c r="N9" i="9"/>
  <c r="E5" i="7"/>
  <c r="F5" i="7"/>
  <c r="D5" i="7"/>
  <c r="G5" i="7"/>
  <c r="C5" i="7"/>
  <c r="K13" i="7" s="1"/>
  <c r="F4" i="7"/>
  <c r="D4" i="7"/>
  <c r="E4" i="7"/>
  <c r="G4" i="7"/>
  <c r="H32" i="8"/>
  <c r="U32" i="8" s="1"/>
  <c r="M38" i="8"/>
  <c r="U28" i="8"/>
  <c r="M28" i="8"/>
  <c r="M39" i="8"/>
  <c r="I16" i="8"/>
  <c r="N16" i="8" s="1"/>
  <c r="I25" i="8"/>
  <c r="N25" i="8" s="1"/>
  <c r="M15" i="8"/>
  <c r="H28" i="8"/>
  <c r="I28" i="8" s="1"/>
  <c r="S28" i="8" s="1"/>
  <c r="I11" i="8"/>
  <c r="P11" i="8" s="1"/>
  <c r="H16" i="8"/>
  <c r="T16" i="8" s="1"/>
  <c r="G27" i="8"/>
  <c r="I27" i="8" s="1"/>
  <c r="K27" i="8" s="1"/>
  <c r="T27" i="8" s="1"/>
  <c r="M36" i="8"/>
  <c r="U4" i="8"/>
  <c r="J18" i="8"/>
  <c r="N18" i="8" s="1"/>
  <c r="U10" i="8"/>
  <c r="U13" i="8"/>
  <c r="U18" i="8"/>
  <c r="U21" i="8"/>
  <c r="F4" i="8"/>
  <c r="N4" i="8" s="1"/>
  <c r="I36" i="8"/>
  <c r="N36" i="8" s="1"/>
  <c r="G17" i="8"/>
  <c r="T17" i="8" s="1"/>
  <c r="M18" i="8"/>
  <c r="U20" i="8"/>
  <c r="U38" i="8"/>
  <c r="U5" i="8"/>
  <c r="M9" i="8"/>
  <c r="M12" i="8"/>
  <c r="I17" i="8"/>
  <c r="F17" i="8" s="1"/>
  <c r="Q17" i="8" s="1"/>
  <c r="M20" i="8"/>
  <c r="M27" i="8"/>
  <c r="J38" i="8"/>
  <c r="F38" i="8" s="1"/>
  <c r="Q38" i="8" s="1"/>
  <c r="K5" i="8"/>
  <c r="P5" i="8" s="1"/>
  <c r="K14" i="8"/>
  <c r="F14" i="8" s="1"/>
  <c r="M16" i="8"/>
  <c r="J20" i="8"/>
  <c r="N20" i="8" s="1"/>
  <c r="J40" i="8"/>
  <c r="N40" i="8" s="1"/>
  <c r="K13" i="8"/>
  <c r="N13" i="8" s="1"/>
  <c r="M14" i="8"/>
  <c r="M4" i="8"/>
  <c r="U9" i="8"/>
  <c r="U37" i="8"/>
  <c r="U39" i="8"/>
  <c r="U16" i="8"/>
  <c r="U27" i="8"/>
  <c r="J37" i="8"/>
  <c r="N37" i="8" s="1"/>
  <c r="J39" i="8"/>
  <c r="G39" i="8" s="1"/>
  <c r="U15" i="8"/>
  <c r="M17" i="8"/>
  <c r="H33" i="8"/>
  <c r="I33" i="8" s="1"/>
  <c r="J33" i="8" s="1"/>
  <c r="H35" i="8"/>
  <c r="T35" i="8" s="1"/>
  <c r="U24" i="8"/>
  <c r="M8" i="8"/>
  <c r="U8" i="8"/>
  <c r="G8" i="8"/>
  <c r="N8" i="8" s="1"/>
  <c r="K7" i="8"/>
  <c r="P7" i="8" s="1"/>
  <c r="U7" i="8"/>
  <c r="U12" i="8"/>
  <c r="P25" i="8"/>
  <c r="G26" i="8"/>
  <c r="U29" i="8"/>
  <c r="J29" i="8"/>
  <c r="M35" i="8"/>
  <c r="I35" i="8"/>
  <c r="F35" i="8" s="1"/>
  <c r="Q35" i="8" s="1"/>
  <c r="M34" i="8"/>
  <c r="I34" i="8"/>
  <c r="G6" i="8"/>
  <c r="U6" i="8" s="1"/>
  <c r="U11" i="8"/>
  <c r="U25" i="8"/>
  <c r="F3" i="8"/>
  <c r="J3" i="8" s="1"/>
  <c r="N3" i="8" s="1"/>
  <c r="K12" i="8"/>
  <c r="K24" i="8"/>
  <c r="P24" i="8" s="1"/>
  <c r="H31" i="8"/>
  <c r="M23" i="8"/>
  <c r="U23" i="8"/>
  <c r="F23" i="8"/>
  <c r="J23" i="8" s="1"/>
  <c r="J10" i="8"/>
  <c r="U22" i="8"/>
  <c r="J22" i="8"/>
  <c r="H30" i="8"/>
  <c r="I30" i="8" s="1"/>
  <c r="N30" i="8" s="1"/>
  <c r="U34" i="8"/>
  <c r="M19" i="8"/>
  <c r="J19" i="8"/>
  <c r="N19" i="8" s="1"/>
  <c r="U36" i="8"/>
  <c r="H9" i="8"/>
  <c r="M13" i="8"/>
  <c r="U19" i="8"/>
  <c r="U35" i="8"/>
  <c r="M37" i="8"/>
  <c r="F39" i="8"/>
  <c r="Q39" i="8" s="1"/>
  <c r="F13" i="8"/>
  <c r="Q13" i="8" s="1"/>
  <c r="U17" i="8"/>
  <c r="I15" i="8"/>
  <c r="F20" i="8"/>
  <c r="Q20" i="8" s="1"/>
  <c r="U40" i="8"/>
  <c r="G12" i="8"/>
  <c r="G36" i="8"/>
  <c r="T36" i="8" s="1"/>
  <c r="U14" i="8"/>
  <c r="J21" i="8"/>
  <c r="C12" i="6"/>
  <c r="I28" i="6" s="1"/>
  <c r="C7" i="6"/>
  <c r="P27" i="6" s="1"/>
  <c r="C45" i="6"/>
  <c r="C20" i="6"/>
  <c r="B29" i="6" s="1"/>
  <c r="O32" i="6"/>
  <c r="B27" i="6"/>
  <c r="I7" i="6"/>
  <c r="P33" i="6" s="1"/>
  <c r="G29" i="6"/>
  <c r="O28" i="6"/>
  <c r="O35" i="6"/>
  <c r="C23" i="6"/>
  <c r="P29" i="6" s="1"/>
  <c r="O27" i="6"/>
  <c r="C55" i="6"/>
  <c r="J53" i="6"/>
  <c r="B42" i="1" s="1"/>
  <c r="F15" i="6"/>
  <c r="P31" i="6" s="1"/>
  <c r="M31" i="6"/>
  <c r="I15" i="6"/>
  <c r="P34" i="6" s="1"/>
  <c r="I20" i="6"/>
  <c r="I21" i="6" s="1"/>
  <c r="F4" i="6"/>
  <c r="L30" i="6" s="1"/>
  <c r="O33" i="6"/>
  <c r="C15" i="6"/>
  <c r="P28" i="6" s="1"/>
  <c r="O34" i="6"/>
  <c r="M33" i="6"/>
  <c r="O29" i="6"/>
  <c r="I27" i="6"/>
  <c r="I12" i="6"/>
  <c r="E83" i="1"/>
  <c r="F12" i="6"/>
  <c r="F13" i="6" s="1"/>
  <c r="F14" i="6" s="1"/>
  <c r="I4" i="6"/>
  <c r="J33" i="6" s="1"/>
  <c r="O31" i="6"/>
  <c r="I23" i="6"/>
  <c r="P35" i="6" s="1"/>
  <c r="A30" i="6"/>
  <c r="A31" i="6" s="1"/>
  <c r="A32" i="6" s="1"/>
  <c r="A33" i="6" s="1"/>
  <c r="A34" i="6" s="1"/>
  <c r="A35" i="6" s="1"/>
  <c r="C4" i="6"/>
  <c r="F45" i="6"/>
  <c r="B34" i="1" s="1"/>
  <c r="O30" i="6"/>
  <c r="F23" i="6"/>
  <c r="P32" i="6" s="1"/>
  <c r="G28" i="6"/>
  <c r="F20" i="6"/>
  <c r="F7" i="6"/>
  <c r="P30" i="6" s="1"/>
  <c r="G5" i="9" l="1"/>
  <c r="C5" i="9"/>
  <c r="G4" i="9"/>
  <c r="F4" i="9"/>
  <c r="E4" i="9"/>
  <c r="C4" i="9"/>
  <c r="F5" i="9"/>
  <c r="D5" i="9"/>
  <c r="L15" i="9" s="1"/>
  <c r="E5" i="9"/>
  <c r="O9" i="9"/>
  <c r="C92" i="1"/>
  <c r="J11" i="8"/>
  <c r="D11" i="8" s="1"/>
  <c r="N11" i="8"/>
  <c r="I32" i="8"/>
  <c r="J32" i="8" s="1"/>
  <c r="Q32" i="8" s="1"/>
  <c r="M32" i="8"/>
  <c r="F16" i="8"/>
  <c r="Q16" i="8" s="1"/>
  <c r="D17" i="8"/>
  <c r="N14" i="8"/>
  <c r="G14" i="8"/>
  <c r="T14" i="8" s="1"/>
  <c r="H38" i="8"/>
  <c r="T38" i="8" s="1"/>
  <c r="K25" i="8"/>
  <c r="H25" i="8" s="1"/>
  <c r="D38" i="8"/>
  <c r="N38" i="8"/>
  <c r="D16" i="8"/>
  <c r="N27" i="8"/>
  <c r="G37" i="8"/>
  <c r="H37" i="8" s="1"/>
  <c r="T37" i="8" s="1"/>
  <c r="H13" i="8"/>
  <c r="T13" i="8" s="1"/>
  <c r="G18" i="8"/>
  <c r="H18" i="8" s="1"/>
  <c r="T18" i="8" s="1"/>
  <c r="P40" i="8"/>
  <c r="J28" i="8"/>
  <c r="T28" i="8" s="1"/>
  <c r="N5" i="8"/>
  <c r="Q28" i="8"/>
  <c r="D37" i="8"/>
  <c r="N17" i="8"/>
  <c r="M33" i="8"/>
  <c r="N33" i="8"/>
  <c r="N28" i="8"/>
  <c r="F19" i="8"/>
  <c r="Q19" i="8" s="1"/>
  <c r="J5" i="8"/>
  <c r="D5" i="8" s="1"/>
  <c r="Q14" i="8"/>
  <c r="D18" i="8"/>
  <c r="G20" i="8"/>
  <c r="T20" i="8" s="1"/>
  <c r="N39" i="8"/>
  <c r="D36" i="8"/>
  <c r="J4" i="8"/>
  <c r="Q4" i="8" s="1"/>
  <c r="F36" i="8"/>
  <c r="Q36" i="8" s="1"/>
  <c r="D19" i="8"/>
  <c r="D20" i="8"/>
  <c r="U30" i="8"/>
  <c r="J24" i="8"/>
  <c r="G24" i="8" s="1"/>
  <c r="T24" i="8" s="1"/>
  <c r="Q27" i="8"/>
  <c r="D13" i="8"/>
  <c r="K40" i="8"/>
  <c r="D40" i="8" s="1"/>
  <c r="I31" i="8"/>
  <c r="N31" i="8" s="1"/>
  <c r="T39" i="8"/>
  <c r="U33" i="8"/>
  <c r="D39" i="8"/>
  <c r="D14" i="8"/>
  <c r="S27" i="8"/>
  <c r="P10" i="8"/>
  <c r="I10" i="8"/>
  <c r="K23" i="8"/>
  <c r="T23" i="8" s="1"/>
  <c r="S23" i="8"/>
  <c r="H12" i="8"/>
  <c r="T12" i="8" s="1"/>
  <c r="K3" i="8"/>
  <c r="N10" i="8"/>
  <c r="Q12" i="8"/>
  <c r="D27" i="8"/>
  <c r="M31" i="8"/>
  <c r="N34" i="8"/>
  <c r="D34" i="8"/>
  <c r="I8" i="8"/>
  <c r="Q8" i="8" s="1"/>
  <c r="K22" i="8"/>
  <c r="D22" i="8" s="1"/>
  <c r="P22" i="8"/>
  <c r="H19" i="8"/>
  <c r="T19" i="8" s="1"/>
  <c r="D15" i="8"/>
  <c r="N15" i="8"/>
  <c r="G15" i="8"/>
  <c r="H15" i="8" s="1"/>
  <c r="T15" i="8" s="1"/>
  <c r="N22" i="8"/>
  <c r="Q33" i="8"/>
  <c r="P3" i="8"/>
  <c r="K26" i="8"/>
  <c r="N9" i="8"/>
  <c r="I9" i="8"/>
  <c r="Q9" i="8" s="1"/>
  <c r="G34" i="8"/>
  <c r="H34" i="8" s="1"/>
  <c r="T34" i="8" s="1"/>
  <c r="N24" i="8"/>
  <c r="U3" i="8"/>
  <c r="U31" i="8"/>
  <c r="N21" i="8"/>
  <c r="K21" i="8"/>
  <c r="J30" i="8"/>
  <c r="Q30" i="8" s="1"/>
  <c r="P30" i="8"/>
  <c r="P6" i="8"/>
  <c r="U26" i="8"/>
  <c r="I7" i="8"/>
  <c r="N7" i="8"/>
  <c r="S33" i="8"/>
  <c r="I6" i="8"/>
  <c r="N35" i="8"/>
  <c r="D35" i="8"/>
  <c r="K33" i="8"/>
  <c r="T33" i="8" s="1"/>
  <c r="Q23" i="8"/>
  <c r="N23" i="8"/>
  <c r="N12" i="8"/>
  <c r="D12" i="8"/>
  <c r="I29" i="8"/>
  <c r="P29" i="8"/>
  <c r="P21" i="8"/>
  <c r="N29" i="8"/>
  <c r="E84" i="1"/>
  <c r="J84" i="1"/>
  <c r="O15" i="7"/>
  <c r="M15" i="7"/>
  <c r="N12" i="7"/>
  <c r="N13" i="7"/>
  <c r="L12" i="7"/>
  <c r="K14" i="7"/>
  <c r="K11" i="7"/>
  <c r="L11" i="7"/>
  <c r="O10" i="7"/>
  <c r="K15" i="7"/>
  <c r="O12" i="7"/>
  <c r="O14" i="7"/>
  <c r="L14" i="7"/>
  <c r="I5" i="7"/>
  <c r="L13" i="7"/>
  <c r="H4" i="7"/>
  <c r="M13" i="7"/>
  <c r="N11" i="7"/>
  <c r="M11" i="7"/>
  <c r="L15" i="7"/>
  <c r="L10" i="7"/>
  <c r="O11" i="7"/>
  <c r="K10" i="7"/>
  <c r="M10" i="7"/>
  <c r="O13" i="7"/>
  <c r="J5" i="7"/>
  <c r="M12" i="7"/>
  <c r="I4" i="7"/>
  <c r="J4" i="7"/>
  <c r="N15" i="7"/>
  <c r="K12" i="7"/>
  <c r="N14" i="7"/>
  <c r="N10" i="7"/>
  <c r="M14" i="7"/>
  <c r="L4" i="7"/>
  <c r="K4" i="7"/>
  <c r="H5" i="7"/>
  <c r="M5" i="7"/>
  <c r="L5" i="7"/>
  <c r="K5" i="7"/>
  <c r="M4" i="7"/>
  <c r="I29" i="6"/>
  <c r="B28" i="6"/>
  <c r="C13" i="6"/>
  <c r="C14" i="6" s="1"/>
  <c r="M28" i="6" s="1"/>
  <c r="F28" i="6"/>
  <c r="C50" i="6"/>
  <c r="K42" i="6"/>
  <c r="C79" i="1" s="1"/>
  <c r="C48" i="6"/>
  <c r="C49" i="6" s="1"/>
  <c r="C21" i="6"/>
  <c r="J29" i="6" s="1"/>
  <c r="C54" i="6"/>
  <c r="F29" i="6"/>
  <c r="O42" i="6"/>
  <c r="J30" i="6"/>
  <c r="G90" i="1"/>
  <c r="F5" i="6"/>
  <c r="I30" i="6" s="1"/>
  <c r="L35" i="6"/>
  <c r="E42" i="6"/>
  <c r="C75" i="1" s="1"/>
  <c r="I5" i="6"/>
  <c r="G33" i="6" s="1"/>
  <c r="P42" i="6"/>
  <c r="H42" i="6"/>
  <c r="C77" i="1" s="1"/>
  <c r="N42" i="6"/>
  <c r="L34" i="6"/>
  <c r="I13" i="6"/>
  <c r="I34" i="6" s="1"/>
  <c r="G31" i="6"/>
  <c r="L33" i="6"/>
  <c r="L31" i="6"/>
  <c r="J31" i="6"/>
  <c r="N40" i="6"/>
  <c r="O41" i="6"/>
  <c r="H41" i="6"/>
  <c r="C70" i="1" s="1"/>
  <c r="N41" i="6"/>
  <c r="P41" i="6"/>
  <c r="J32" i="6"/>
  <c r="L32" i="6"/>
  <c r="F27" i="6"/>
  <c r="C5" i="6"/>
  <c r="G27" i="6"/>
  <c r="G35" i="6"/>
  <c r="I22" i="6"/>
  <c r="E41" i="6"/>
  <c r="C68" i="1" s="1"/>
  <c r="F21" i="6"/>
  <c r="K41" i="6"/>
  <c r="C72" i="1" s="1"/>
  <c r="P40" i="6"/>
  <c r="E40" i="6"/>
  <c r="C61" i="1" s="1"/>
  <c r="K40" i="6"/>
  <c r="C65" i="1" s="1"/>
  <c r="O40" i="6"/>
  <c r="H40" i="6"/>
  <c r="C63" i="1" s="1"/>
  <c r="B31" i="6"/>
  <c r="F31" i="6"/>
  <c r="I31" i="6"/>
  <c r="N12" i="9" l="1"/>
  <c r="K15" i="9"/>
  <c r="K11" i="9"/>
  <c r="M11" i="9"/>
  <c r="N13" i="9"/>
  <c r="N15" i="9"/>
  <c r="N11" i="9"/>
  <c r="L4" i="9"/>
  <c r="I4" i="9"/>
  <c r="L14" i="9"/>
  <c r="N14" i="9"/>
  <c r="N10" i="9"/>
  <c r="K12" i="9"/>
  <c r="K14" i="9"/>
  <c r="K10" i="9"/>
  <c r="L11" i="9"/>
  <c r="L5" i="9"/>
  <c r="L12" i="9"/>
  <c r="M5" i="9"/>
  <c r="L10" i="9"/>
  <c r="J12" i="1" s="1"/>
  <c r="H5" i="9"/>
  <c r="J5" i="9"/>
  <c r="K4" i="9"/>
  <c r="L13" i="9"/>
  <c r="J4" i="9"/>
  <c r="I5" i="9"/>
  <c r="M13" i="9"/>
  <c r="K13" i="9"/>
  <c r="H4" i="9"/>
  <c r="E10" i="9" s="1"/>
  <c r="H10" i="9" s="1"/>
  <c r="M4" i="9"/>
  <c r="M15" i="9"/>
  <c r="M10" i="9"/>
  <c r="H12" i="1" s="1"/>
  <c r="M14" i="9"/>
  <c r="K5" i="9"/>
  <c r="M12" i="9"/>
  <c r="O15" i="9"/>
  <c r="O11" i="9"/>
  <c r="O12" i="9"/>
  <c r="O14" i="9"/>
  <c r="O10" i="9"/>
  <c r="G14" i="1" s="1"/>
  <c r="O13" i="9"/>
  <c r="Q11" i="8"/>
  <c r="G11" i="8"/>
  <c r="T11" i="8" s="1"/>
  <c r="N32" i="8"/>
  <c r="T25" i="8"/>
  <c r="Q37" i="8"/>
  <c r="Q25" i="8"/>
  <c r="D25" i="8"/>
  <c r="Q18" i="8"/>
  <c r="Q24" i="8"/>
  <c r="D28" i="8"/>
  <c r="K4" i="8"/>
  <c r="T4" i="8" s="1"/>
  <c r="Q5" i="8"/>
  <c r="G5" i="8"/>
  <c r="T5" i="8" s="1"/>
  <c r="D24" i="8"/>
  <c r="S4" i="8"/>
  <c r="Q15" i="8"/>
  <c r="H40" i="8"/>
  <c r="T40" i="8" s="1"/>
  <c r="Q40" i="8"/>
  <c r="J31" i="8"/>
  <c r="S31" i="8" s="1"/>
  <c r="D23" i="8"/>
  <c r="D7" i="8"/>
  <c r="Q7" i="8"/>
  <c r="F7" i="8"/>
  <c r="T7" i="8" s="1"/>
  <c r="D30" i="8"/>
  <c r="P26" i="8"/>
  <c r="I26" i="8"/>
  <c r="Q3" i="8"/>
  <c r="H3" i="8"/>
  <c r="T3" i="8" s="1"/>
  <c r="D3" i="8"/>
  <c r="N26" i="8"/>
  <c r="Q29" i="8"/>
  <c r="D29" i="8"/>
  <c r="F29" i="8"/>
  <c r="T29" i="8" s="1"/>
  <c r="K6" i="8"/>
  <c r="D6" i="8" s="1"/>
  <c r="Q22" i="8"/>
  <c r="H22" i="8"/>
  <c r="T22" i="8" s="1"/>
  <c r="K8" i="8"/>
  <c r="T8" i="8" s="1"/>
  <c r="S8" i="8"/>
  <c r="Q34" i="8"/>
  <c r="S32" i="8"/>
  <c r="N6" i="8"/>
  <c r="Q21" i="8"/>
  <c r="H21" i="8"/>
  <c r="T21" i="8" s="1"/>
  <c r="J9" i="8"/>
  <c r="T9" i="8" s="1"/>
  <c r="S9" i="8"/>
  <c r="K32" i="8"/>
  <c r="T32" i="8" s="1"/>
  <c r="G30" i="8"/>
  <c r="T30" i="8" s="1"/>
  <c r="Q10" i="8"/>
  <c r="D10" i="8"/>
  <c r="F10" i="8"/>
  <c r="T10" i="8" s="1"/>
  <c r="D33" i="8"/>
  <c r="D21" i="8"/>
  <c r="D9" i="1"/>
  <c r="E8" i="1"/>
  <c r="C5" i="1"/>
  <c r="D6" i="1"/>
  <c r="B6" i="1"/>
  <c r="E10" i="7"/>
  <c r="H10" i="7" s="1"/>
  <c r="E13" i="7"/>
  <c r="H13" i="7" s="1"/>
  <c r="E11" i="7"/>
  <c r="G11" i="7" s="1"/>
  <c r="E12" i="7"/>
  <c r="E14" i="7"/>
  <c r="E15" i="7"/>
  <c r="J28" i="6"/>
  <c r="L28" i="6"/>
  <c r="J83" i="1"/>
  <c r="C22" i="6"/>
  <c r="M29" i="6" s="1"/>
  <c r="L29" i="6"/>
  <c r="F30" i="6"/>
  <c r="B30" i="6"/>
  <c r="F6" i="6"/>
  <c r="G30" i="6" s="1"/>
  <c r="I6" i="6"/>
  <c r="I33" i="6" s="1"/>
  <c r="I14" i="6"/>
  <c r="G34" i="6" s="1"/>
  <c r="F34" i="6"/>
  <c r="B34" i="6"/>
  <c r="J27" i="6"/>
  <c r="C6" i="6"/>
  <c r="M27" i="6" s="1"/>
  <c r="M40" i="6" s="1"/>
  <c r="I66" i="1" s="1"/>
  <c r="L27" i="6"/>
  <c r="F22" i="6"/>
  <c r="G32" i="6" s="1"/>
  <c r="B32" i="6"/>
  <c r="F32" i="6"/>
  <c r="I32" i="6"/>
  <c r="F35" i="6"/>
  <c r="B35" i="6"/>
  <c r="I35" i="6"/>
  <c r="H15" i="1" l="1"/>
  <c r="I11" i="1"/>
  <c r="E14" i="9"/>
  <c r="I14" i="9" s="1"/>
  <c r="E11" i="9"/>
  <c r="G11" i="9" s="1"/>
  <c r="E12" i="9"/>
  <c r="I12" i="9" s="1"/>
  <c r="E15" i="9"/>
  <c r="G15" i="9" s="1"/>
  <c r="E13" i="9"/>
  <c r="I13" i="9" s="1"/>
  <c r="G10" i="9"/>
  <c r="I10" i="9"/>
  <c r="D4" i="8"/>
  <c r="Q31" i="8"/>
  <c r="K31" i="8"/>
  <c r="T31" i="8" s="1"/>
  <c r="D8" i="8"/>
  <c r="Q6" i="8"/>
  <c r="H6" i="8"/>
  <c r="T6" i="8" s="1"/>
  <c r="Q26" i="8"/>
  <c r="D26" i="8"/>
  <c r="F26" i="8"/>
  <c r="T26" i="8" s="1"/>
  <c r="D9" i="8"/>
  <c r="D32" i="8"/>
  <c r="I10" i="7"/>
  <c r="G10" i="7"/>
  <c r="G13" i="7"/>
  <c r="I13" i="7"/>
  <c r="H11" i="7"/>
  <c r="G12" i="7"/>
  <c r="I12" i="7"/>
  <c r="H12" i="7"/>
  <c r="I11" i="7"/>
  <c r="I15" i="7"/>
  <c r="H15" i="7"/>
  <c r="G15" i="7"/>
  <c r="I14" i="7"/>
  <c r="H14" i="7"/>
  <c r="G14" i="7"/>
  <c r="J40" i="6"/>
  <c r="I64" i="1" s="1"/>
  <c r="I42" i="6"/>
  <c r="C78" i="1" s="1"/>
  <c r="G40" i="6"/>
  <c r="I62" i="1" s="1"/>
  <c r="L42" i="6"/>
  <c r="C80" i="1" s="1"/>
  <c r="L40" i="6"/>
  <c r="C66" i="1" s="1"/>
  <c r="G41" i="6"/>
  <c r="I69" i="1" s="1"/>
  <c r="G42" i="6"/>
  <c r="I76" i="1" s="1"/>
  <c r="F33" i="6"/>
  <c r="F41" i="6" s="1"/>
  <c r="C69" i="1" s="1"/>
  <c r="J42" i="6"/>
  <c r="I78" i="1" s="1"/>
  <c r="J41" i="6"/>
  <c r="I71" i="1" s="1"/>
  <c r="I40" i="6"/>
  <c r="C64" i="1" s="1"/>
  <c r="B33" i="6"/>
  <c r="B40" i="6" s="1"/>
  <c r="I20" i="1" s="1"/>
  <c r="M42" i="6"/>
  <c r="I80" i="1" s="1"/>
  <c r="M41" i="6"/>
  <c r="I73" i="1" s="1"/>
  <c r="L41" i="6"/>
  <c r="C73" i="1" s="1"/>
  <c r="I41" i="6"/>
  <c r="C71" i="1" s="1"/>
  <c r="G14" i="9" l="1"/>
  <c r="H14" i="9"/>
  <c r="I11" i="9"/>
  <c r="H11" i="9"/>
  <c r="H15" i="9"/>
  <c r="G12" i="9"/>
  <c r="H12" i="9"/>
  <c r="I15" i="9"/>
  <c r="G13" i="9"/>
  <c r="H13" i="9"/>
  <c r="F10" i="9"/>
  <c r="A15" i="9"/>
  <c r="D31" i="8"/>
  <c r="E32" i="8" s="1"/>
  <c r="A14" i="7"/>
  <c r="F10" i="7"/>
  <c r="F13" i="7"/>
  <c r="F12" i="7"/>
  <c r="F14" i="7"/>
  <c r="F11" i="7"/>
  <c r="F15" i="7"/>
  <c r="B42" i="6"/>
  <c r="I24" i="1" s="1"/>
  <c r="F42" i="6"/>
  <c r="C76" i="1" s="1"/>
  <c r="F40" i="6"/>
  <c r="C62" i="1" s="1"/>
  <c r="B41" i="6"/>
  <c r="I22" i="1" s="1"/>
  <c r="F11" i="9" l="1"/>
  <c r="F14" i="9"/>
  <c r="F15" i="9"/>
  <c r="F13" i="9"/>
  <c r="F12" i="9"/>
  <c r="A10" i="9"/>
  <c r="A12" i="9"/>
  <c r="A13" i="9"/>
  <c r="A11" i="9"/>
  <c r="A14" i="9"/>
  <c r="E6" i="8"/>
  <c r="E13" i="8"/>
  <c r="E37" i="8"/>
  <c r="E24" i="8"/>
  <c r="E8" i="8"/>
  <c r="E34" i="8"/>
  <c r="E22" i="8"/>
  <c r="E39" i="8"/>
  <c r="E19" i="8"/>
  <c r="E17" i="8"/>
  <c r="E5" i="8"/>
  <c r="E4" i="8"/>
  <c r="E14" i="8"/>
  <c r="E28" i="8"/>
  <c r="E21" i="8"/>
  <c r="E25" i="8"/>
  <c r="E12" i="8"/>
  <c r="E15" i="8"/>
  <c r="E18" i="8"/>
  <c r="E27" i="8"/>
  <c r="E20" i="8"/>
  <c r="E38" i="8"/>
  <c r="E30" i="8"/>
  <c r="E35" i="8"/>
  <c r="E7" i="8"/>
  <c r="E31" i="8"/>
  <c r="E11" i="8"/>
  <c r="E33" i="8"/>
  <c r="E40" i="8"/>
  <c r="E9" i="8"/>
  <c r="E3" i="8"/>
  <c r="E16" i="8"/>
  <c r="E36" i="8"/>
  <c r="E23" i="8"/>
  <c r="E26" i="8"/>
  <c r="E10" i="8"/>
  <c r="E29" i="8"/>
  <c r="A12" i="7"/>
  <c r="A15" i="7"/>
  <c r="A11" i="7"/>
  <c r="A13" i="7"/>
  <c r="A10" i="7"/>
  <c r="J58" i="1" l="1"/>
  <c r="G58" i="1"/>
  <c r="D58" i="1"/>
  <c r="C15" i="1"/>
  <c r="C13" i="1"/>
  <c r="C11" i="1"/>
  <c r="K54" i="8"/>
  <c r="U52" i="8"/>
  <c r="J59" i="8"/>
  <c r="O54" i="8"/>
  <c r="T54" i="8"/>
  <c r="T56" i="8"/>
  <c r="R57" i="8"/>
  <c r="M61" i="8"/>
  <c r="P52" i="8"/>
  <c r="I57" i="8"/>
  <c r="P53" i="8"/>
  <c r="M57" i="8"/>
  <c r="M60" i="8"/>
  <c r="N52" i="8"/>
  <c r="Q54" i="8"/>
  <c r="K57" i="8"/>
  <c r="H60" i="8"/>
  <c r="J52" i="8"/>
  <c r="J54" i="8"/>
  <c r="S57" i="8"/>
  <c r="V57" i="8"/>
  <c r="R55" i="8"/>
  <c r="H57" i="8"/>
  <c r="V53" i="8"/>
  <c r="P57" i="8"/>
  <c r="V52" i="8"/>
  <c r="Q57" i="8"/>
  <c r="T57" i="8"/>
  <c r="U61" i="8"/>
  <c r="N56" i="8"/>
  <c r="I60" i="8"/>
  <c r="R61" i="8"/>
  <c r="U57" i="8"/>
  <c r="J55" i="8"/>
  <c r="L53" i="8"/>
  <c r="T58" i="8"/>
  <c r="G59" i="8"/>
  <c r="M56" i="8"/>
  <c r="H56" i="8"/>
  <c r="U59" i="8"/>
  <c r="Q59" i="8"/>
  <c r="M58" i="8"/>
  <c r="H58" i="8"/>
  <c r="G56" i="8"/>
  <c r="U58" i="8"/>
  <c r="G57" i="8"/>
  <c r="V56" i="8"/>
  <c r="P58" i="8"/>
  <c r="J57" i="8"/>
  <c r="M53" i="8"/>
  <c r="H61" i="8"/>
  <c r="J61" i="8"/>
  <c r="S60" i="8"/>
  <c r="Q53" i="8"/>
  <c r="M52" i="8"/>
  <c r="H52" i="8"/>
  <c r="U55" i="8"/>
  <c r="R53" i="8"/>
  <c r="N53" i="8"/>
  <c r="L60" i="8"/>
  <c r="O60" i="8"/>
  <c r="G60" i="8"/>
  <c r="U53" i="8"/>
  <c r="Q52" i="8"/>
  <c r="T52" i="8"/>
  <c r="N59" i="8"/>
  <c r="T60" i="8"/>
  <c r="O52" i="8"/>
  <c r="H54" i="8"/>
  <c r="L59" i="8"/>
  <c r="O61" i="8"/>
  <c r="S56" i="8"/>
  <c r="I56" i="8"/>
  <c r="L58" i="8"/>
  <c r="O58" i="8"/>
  <c r="T61" i="8"/>
  <c r="P59" i="8"/>
  <c r="M55" i="8"/>
  <c r="L56" i="8"/>
  <c r="O56" i="8"/>
  <c r="Q61" i="8"/>
  <c r="T55" i="8"/>
  <c r="Q55" i="8"/>
  <c r="R54" i="8"/>
  <c r="G52" i="8"/>
  <c r="S54" i="8"/>
  <c r="N54" i="8"/>
  <c r="I59" i="8"/>
  <c r="L55" i="8"/>
  <c r="H53" i="8"/>
  <c r="I53" i="8"/>
  <c r="S52" i="8"/>
  <c r="I58" i="8"/>
  <c r="K60" i="8"/>
  <c r="I61" i="8"/>
  <c r="P55" i="8"/>
  <c r="K55" i="8"/>
  <c r="L52" i="8"/>
  <c r="Q56" i="8"/>
  <c r="Q58" i="8"/>
  <c r="S61" i="8"/>
  <c r="M59" i="8"/>
  <c r="O57" i="8"/>
  <c r="N57" i="8"/>
  <c r="H59" i="8"/>
  <c r="R60" i="8"/>
  <c r="N61" i="8"/>
  <c r="K61" i="8"/>
  <c r="O59" i="8"/>
  <c r="V58" i="8"/>
  <c r="R58" i="8"/>
  <c r="L61" i="8"/>
  <c r="K56" i="8"/>
  <c r="I52" i="8"/>
  <c r="T53" i="8"/>
  <c r="G55" i="8"/>
  <c r="G53" i="8"/>
  <c r="K58" i="8"/>
  <c r="I55" i="8"/>
  <c r="H55" i="8"/>
  <c r="L54" i="8"/>
  <c r="I54" i="8"/>
  <c r="M54" i="8"/>
  <c r="G54" i="8"/>
  <c r="P54" i="8"/>
  <c r="S58" i="8"/>
  <c r="O55" i="8"/>
  <c r="U60" i="8"/>
  <c r="P60" i="8"/>
  <c r="J53" i="8"/>
  <c r="K52" i="8"/>
  <c r="V61" i="8"/>
  <c r="S59" i="8"/>
  <c r="G58" i="8"/>
  <c r="N60" i="8"/>
  <c r="J60" i="8"/>
  <c r="T59" i="8"/>
  <c r="V59" i="8"/>
  <c r="R59" i="8"/>
  <c r="R56" i="8"/>
  <c r="V60" i="8"/>
  <c r="R52" i="8"/>
  <c r="V54" i="8"/>
  <c r="Q60" i="8"/>
  <c r="N55" i="8"/>
  <c r="K53" i="8"/>
  <c r="U56" i="8"/>
  <c r="P56" i="8"/>
  <c r="N58" i="8"/>
  <c r="J58" i="8"/>
  <c r="S55" i="8"/>
  <c r="O53" i="8"/>
  <c r="J56" i="8"/>
  <c r="S53" i="8"/>
  <c r="V55" i="8"/>
  <c r="P61" i="8"/>
  <c r="G61" i="8"/>
  <c r="U54" i="8"/>
  <c r="K59" i="8"/>
  <c r="L57" i="8"/>
  <c r="J57" i="1"/>
  <c r="G57" i="1"/>
  <c r="D57" i="1"/>
  <c r="H8" i="1"/>
  <c r="H6" i="1"/>
  <c r="H4" i="1"/>
</calcChain>
</file>

<file path=xl/sharedStrings.xml><?xml version="1.0" encoding="utf-8"?>
<sst xmlns="http://schemas.openxmlformats.org/spreadsheetml/2006/main" count="321" uniqueCount="93">
  <si>
    <t>Aufgabe 1:</t>
  </si>
  <si>
    <t>Aufgabe 2:</t>
  </si>
  <si>
    <t>Für neue Zufallswerte</t>
  </si>
  <si>
    <t>F9 drücken</t>
  </si>
  <si>
    <t>Aufgabe 3:</t>
  </si>
  <si>
    <t>a)</t>
  </si>
  <si>
    <t>b)</t>
  </si>
  <si>
    <t>c)</t>
  </si>
  <si>
    <t>a</t>
  </si>
  <si>
    <t>b</t>
  </si>
  <si>
    <t>c</t>
  </si>
  <si>
    <t>A</t>
  </si>
  <si>
    <t>Berechne Seite c mit Pythagoras</t>
  </si>
  <si>
    <t>Berechne Flächeninhalt A = g · h : 2</t>
  </si>
  <si>
    <t>Berechne Seite b mit Pythagoras</t>
  </si>
  <si>
    <t>Berechne Seite a mit Pythagoras</t>
  </si>
  <si>
    <t>Berechne c mit Sinus, Kosinus, ...</t>
  </si>
  <si>
    <t>Berechne a mit Sinus, Kosinus, ...</t>
  </si>
  <si>
    <t xml:space="preserve">Bestimme alle fehlenden Seiten und Winkel </t>
  </si>
  <si>
    <t xml:space="preserve">Hauswand entfernt. Berechne den Winkel </t>
  </si>
  <si>
    <t>zwischen Erdboden und Leiter. Wie hoch reicht</t>
  </si>
  <si>
    <t>die Leiter am Haus?</t>
  </si>
  <si>
    <t>Berechne a:</t>
  </si>
  <si>
    <t>Damit eine Leiter sicher steht,</t>
  </si>
  <si>
    <t xml:space="preserve">nicht überschreiten. Wie lang </t>
  </si>
  <si>
    <t xml:space="preserve">muss die Leiter sein, um eine </t>
  </si>
  <si>
    <t>αβγ</t>
  </si>
  <si>
    <t>α</t>
  </si>
  <si>
    <t>β</t>
  </si>
  <si>
    <t>Berechne α mit Winkelsummensatz</t>
  </si>
  <si>
    <t>Berechne α mit Sinus, Kosinus, ...</t>
  </si>
  <si>
    <t>Berechne β mit Winkelsummensatz</t>
  </si>
  <si>
    <t xml:space="preserve">Berechne α: </t>
  </si>
  <si>
    <t xml:space="preserve">sin (α) = a : c </t>
  </si>
  <si>
    <t>Fülle die Lücken aus</t>
  </si>
  <si>
    <t>e</t>
  </si>
  <si>
    <t>f</t>
  </si>
  <si>
    <t>ε</t>
  </si>
  <si>
    <t>d</t>
  </si>
  <si>
    <t>δ</t>
  </si>
  <si>
    <t>Lösung</t>
  </si>
  <si>
    <t>Aufgabe</t>
  </si>
  <si>
    <t>Erklärvideo</t>
  </si>
  <si>
    <t>Berechnungen im rechtwinkligen Dreieck</t>
  </si>
  <si>
    <t xml:space="preserve">Lösungen: </t>
  </si>
  <si>
    <t>Gegeben ist das folgende Dreieck</t>
  </si>
  <si>
    <t>Berechne</t>
  </si>
  <si>
    <t xml:space="preserve">        = Höhe am Haus</t>
  </si>
  <si>
    <t>γ</t>
  </si>
  <si>
    <t xml:space="preserve">1. Berechne β mit Sinussatz: </t>
  </si>
  <si>
    <t>2. Berechne γ mit Winkelsummensatz:</t>
  </si>
  <si>
    <t xml:space="preserve">3. Berechne Seite c mit Sinussatz: </t>
  </si>
  <si>
    <t>1. Kosinussatz: a² = b² + c² - 2bc ∙ cos(α)</t>
  </si>
  <si>
    <t xml:space="preserve">2. Berechne β mit Sinussatz: </t>
  </si>
  <si>
    <t>3. Berechne γ mit Winkelsummensatz:</t>
  </si>
  <si>
    <t xml:space="preserve">1. Berechne γ mit Sinussatz: </t>
  </si>
  <si>
    <t>2. Berechne β mit Winkelsummensatz:</t>
  </si>
  <si>
    <t xml:space="preserve">3. Berechne Seite b mit Sinussatz: </t>
  </si>
  <si>
    <t xml:space="preserve">1. Berechne α mit Sinussatz: </t>
  </si>
  <si>
    <t>2. Berechne α mit Winkelsummensatz:</t>
  </si>
  <si>
    <t xml:space="preserve">3. Berechne Seite a mit Sinussatz: </t>
  </si>
  <si>
    <t>1. Kosinussatz: b² = a² + c² - 2ac ∙ cos(β)</t>
  </si>
  <si>
    <t xml:space="preserve">2. Berechne α mit Sinussatz: </t>
  </si>
  <si>
    <t>1. Kosinussatz: c² = a² + b² - 2ab ∙ cos(γ)</t>
  </si>
  <si>
    <t>3. Berechne β mit Winkelsummensatz:</t>
  </si>
  <si>
    <t>1. Berechne γ mit Winkelsummensatz:</t>
  </si>
  <si>
    <t xml:space="preserve">2. Berechne Seite b mit Sinussatz: </t>
  </si>
  <si>
    <t xml:space="preserve">2. Berechne Seite a mit Sinussatz: </t>
  </si>
  <si>
    <t>1. Berechne α mit Winkelsummensatz:</t>
  </si>
  <si>
    <t>1. Berechne β mit Winkelsummensatz:</t>
  </si>
  <si>
    <t>1. Kosinussatz: cos(α) = (b² + c² - a²) : 2bc</t>
  </si>
  <si>
    <t>Aufgabe 4:</t>
  </si>
  <si>
    <t>www.schlauistwow.de</t>
  </si>
  <si>
    <t>Aufgabe 5:</t>
  </si>
  <si>
    <t>Anwendungsaufgabe</t>
  </si>
  <si>
    <t>λ</t>
  </si>
  <si>
    <t>μ</t>
  </si>
  <si>
    <t>l</t>
  </si>
  <si>
    <t>m</t>
  </si>
  <si>
    <t>n</t>
  </si>
  <si>
    <t>d)</t>
  </si>
  <si>
    <t>e)</t>
  </si>
  <si>
    <t>f)</t>
  </si>
  <si>
    <t>Klassenarbeitstrainer Trigonometrie und rechtwinklige Dreiecke</t>
  </si>
  <si>
    <t>12% Steigung bedeutet: 12 Höhenmeter auf 100m ebener Strecke</t>
  </si>
  <si>
    <t xml:space="preserve">a) </t>
  </si>
  <si>
    <t>Welchen Steigungswinkel hat die nebenstehende Straße?</t>
  </si>
  <si>
    <t xml:space="preserve">b) </t>
  </si>
  <si>
    <t xml:space="preserve">c) </t>
  </si>
  <si>
    <t xml:space="preserve">Welche prozentuale Steigung hat eine Straße, die im </t>
  </si>
  <si>
    <t xml:space="preserve">tan (α) = 12m : 100m = 0,12 </t>
  </si>
  <si>
    <t>α = 6,84°</t>
  </si>
  <si>
    <t xml:space="preserve">Welchen Steigungswinkel hat die Straße bei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</si>
</sst>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0"/>
      <name val="Symbol"/>
      <family val="1"/>
      <charset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quotePrefix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quotePrefix="1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3" borderId="0" xfId="0" applyFont="1" applyFill="1"/>
    <xf numFmtId="0" fontId="1" fillId="4" borderId="0" xfId="0" applyFont="1" applyFill="1"/>
    <xf numFmtId="0" fontId="0" fillId="5" borderId="0" xfId="0" applyFill="1"/>
    <xf numFmtId="0" fontId="4" fillId="6" borderId="3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4" fillId="6" borderId="1" xfId="0" applyFont="1" applyFill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107950</xdr:colOff>
      <xdr:row>36</xdr:row>
      <xdr:rowOff>140154</xdr:rowOff>
    </xdr:from>
    <xdr:to>
      <xdr:col>11</xdr:col>
      <xdr:colOff>438150</xdr:colOff>
      <xdr:row>44</xdr:row>
      <xdr:rowOff>6350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4681C7F7-7BDC-4D0B-A177-1AB939CF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6375854"/>
          <a:ext cx="869950" cy="1180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12700</xdr:colOff>
      <xdr:row>3</xdr:row>
      <xdr:rowOff>88900</xdr:rowOff>
    </xdr:from>
    <xdr:to>
      <xdr:col>4</xdr:col>
      <xdr:colOff>368300</xdr:colOff>
      <xdr:row>7</xdr:row>
      <xdr:rowOff>171450</xdr:rowOff>
    </xdr:to>
    <xdr:sp macro="" textlink="">
      <xdr:nvSpPr>
        <xdr:cNvPr id="2" name="Rechtwinkliges Dreieck 1">
          <a:extLst>
            <a:ext uri="{FF2B5EF4-FFF2-40B4-BE49-F238E27FC236}">
              <a16:creationId xmlns:a16="http://schemas.microsoft.com/office/drawing/2014/main" id="{E4F8CC18-789F-4B9F-B351-4975DE10B692}"/>
            </a:ext>
          </a:extLst>
        </xdr:cNvPr>
        <xdr:cNvSpPr/>
      </xdr:nvSpPr>
      <xdr:spPr bwMode="auto">
        <a:xfrm>
          <a:off x="742950" y="673100"/>
          <a:ext cx="1282700" cy="793750"/>
        </a:xfrm>
        <a:prstGeom prst="rtTriangl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21028</xdr:colOff>
      <xdr:row>3</xdr:row>
      <xdr:rowOff>45327</xdr:rowOff>
    </xdr:from>
    <xdr:to>
      <xdr:col>2</xdr:col>
      <xdr:colOff>260750</xdr:colOff>
      <xdr:row>5</xdr:row>
      <xdr:rowOff>54456</xdr:rowOff>
    </xdr:to>
    <xdr:sp macro="" textlink="">
      <xdr:nvSpPr>
        <xdr:cNvPr id="3" name="Bogen 2">
          <a:extLst>
            <a:ext uri="{FF2B5EF4-FFF2-40B4-BE49-F238E27FC236}">
              <a16:creationId xmlns:a16="http://schemas.microsoft.com/office/drawing/2014/main" id="{3DAB8400-D717-4D31-BAE9-04C7762BD2D2}"/>
            </a:ext>
          </a:extLst>
        </xdr:cNvPr>
        <xdr:cNvSpPr/>
      </xdr:nvSpPr>
      <xdr:spPr bwMode="auto">
        <a:xfrm rot="6889155">
          <a:off x="688774" y="692031"/>
          <a:ext cx="364729" cy="23972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333376</xdr:colOff>
      <xdr:row>6</xdr:row>
      <xdr:rowOff>149224</xdr:rowOff>
    </xdr:from>
    <xdr:to>
      <xdr:col>4</xdr:col>
      <xdr:colOff>85726</xdr:colOff>
      <xdr:row>8</xdr:row>
      <xdr:rowOff>79374</xdr:rowOff>
    </xdr:to>
    <xdr:sp macro="" textlink="">
      <xdr:nvSpPr>
        <xdr:cNvPr id="6" name="Bogen 5">
          <a:extLst>
            <a:ext uri="{FF2B5EF4-FFF2-40B4-BE49-F238E27FC236}">
              <a16:creationId xmlns:a16="http://schemas.microsoft.com/office/drawing/2014/main" id="{CC98551C-00A9-4DA5-98EA-527A5E23174B}"/>
            </a:ext>
          </a:extLst>
        </xdr:cNvPr>
        <xdr:cNvSpPr/>
      </xdr:nvSpPr>
      <xdr:spPr bwMode="auto">
        <a:xfrm rot="15861884">
          <a:off x="1492251" y="130174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50800</xdr:colOff>
      <xdr:row>25</xdr:row>
      <xdr:rowOff>44450</xdr:rowOff>
    </xdr:from>
    <xdr:to>
      <xdr:col>11</xdr:col>
      <xdr:colOff>508000</xdr:colOff>
      <xdr:row>30</xdr:row>
      <xdr:rowOff>146050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2AC19E6-25E4-4E6D-8FBA-98F1D48F3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8050" y="3295650"/>
          <a:ext cx="996950" cy="996950"/>
        </a:xfrm>
        <a:prstGeom prst="rect">
          <a:avLst/>
        </a:prstGeom>
      </xdr:spPr>
    </xdr:pic>
    <xdr:clientData/>
  </xdr:twoCellAnchor>
  <xdr:twoCellAnchor>
    <xdr:from>
      <xdr:col>6</xdr:col>
      <xdr:colOff>88900</xdr:colOff>
      <xdr:row>9</xdr:row>
      <xdr:rowOff>88900</xdr:rowOff>
    </xdr:from>
    <xdr:to>
      <xdr:col>8</xdr:col>
      <xdr:colOff>400050</xdr:colOff>
      <xdr:row>13</xdr:row>
      <xdr:rowOff>171450</xdr:rowOff>
    </xdr:to>
    <xdr:sp macro="" textlink="">
      <xdr:nvSpPr>
        <xdr:cNvPr id="13" name="Rechtwinkliges Dreieck 12">
          <a:extLst>
            <a:ext uri="{FF2B5EF4-FFF2-40B4-BE49-F238E27FC236}">
              <a16:creationId xmlns:a16="http://schemas.microsoft.com/office/drawing/2014/main" id="{EBA5D35B-0D1B-41E3-BF60-34FE566A4A18}"/>
            </a:ext>
          </a:extLst>
        </xdr:cNvPr>
        <xdr:cNvSpPr/>
      </xdr:nvSpPr>
      <xdr:spPr bwMode="auto">
        <a:xfrm flipH="1">
          <a:off x="2673350" y="1739900"/>
          <a:ext cx="1314450" cy="793750"/>
        </a:xfrm>
        <a:prstGeom prst="rtTriangl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273051</xdr:colOff>
      <xdr:row>12</xdr:row>
      <xdr:rowOff>133349</xdr:rowOff>
    </xdr:from>
    <xdr:to>
      <xdr:col>7</xdr:col>
      <xdr:colOff>95251</xdr:colOff>
      <xdr:row>13</xdr:row>
      <xdr:rowOff>171449</xdr:rowOff>
    </xdr:to>
    <xdr:sp macro="" textlink="">
      <xdr:nvSpPr>
        <xdr:cNvPr id="14" name="Bogen 13">
          <a:extLst>
            <a:ext uri="{FF2B5EF4-FFF2-40B4-BE49-F238E27FC236}">
              <a16:creationId xmlns:a16="http://schemas.microsoft.com/office/drawing/2014/main" id="{394C0E28-CBAC-4879-AC0F-5E28836AAD13}"/>
            </a:ext>
          </a:extLst>
        </xdr:cNvPr>
        <xdr:cNvSpPr/>
      </xdr:nvSpPr>
      <xdr:spPr bwMode="auto">
        <a:xfrm rot="1780421">
          <a:off x="2857501" y="231774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168075</xdr:colOff>
      <xdr:row>9</xdr:row>
      <xdr:rowOff>171331</xdr:rowOff>
    </xdr:from>
    <xdr:to>
      <xdr:col>8</xdr:col>
      <xdr:colOff>532804</xdr:colOff>
      <xdr:row>11</xdr:row>
      <xdr:rowOff>55453</xdr:rowOff>
    </xdr:to>
    <xdr:sp macro="" textlink="">
      <xdr:nvSpPr>
        <xdr:cNvPr id="15" name="Bogen 14">
          <a:extLst>
            <a:ext uri="{FF2B5EF4-FFF2-40B4-BE49-F238E27FC236}">
              <a16:creationId xmlns:a16="http://schemas.microsoft.com/office/drawing/2014/main" id="{77F6421D-3079-4A1E-BD8A-75CB2C0C165C}"/>
            </a:ext>
          </a:extLst>
        </xdr:cNvPr>
        <xdr:cNvSpPr/>
      </xdr:nvSpPr>
      <xdr:spPr bwMode="auto">
        <a:xfrm rot="11413699">
          <a:off x="3755825" y="1822331"/>
          <a:ext cx="364729" cy="23972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63501</xdr:colOff>
      <xdr:row>47</xdr:row>
      <xdr:rowOff>31750</xdr:rowOff>
    </xdr:from>
    <xdr:to>
      <xdr:col>11</xdr:col>
      <xdr:colOff>486312</xdr:colOff>
      <xdr:row>52</xdr:row>
      <xdr:rowOff>1535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CF9CB8B4-F10D-4877-B2B5-985DE966A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1" y="8007350"/>
          <a:ext cx="962561" cy="858785"/>
        </a:xfrm>
        <a:prstGeom prst="rect">
          <a:avLst/>
        </a:prstGeom>
      </xdr:spPr>
    </xdr:pic>
    <xdr:clientData/>
  </xdr:twoCellAnchor>
  <xdr:twoCellAnchor>
    <xdr:from>
      <xdr:col>2</xdr:col>
      <xdr:colOff>84926</xdr:colOff>
      <xdr:row>24</xdr:row>
      <xdr:rowOff>129505</xdr:rowOff>
    </xdr:from>
    <xdr:to>
      <xdr:col>6</xdr:col>
      <xdr:colOff>126063</xdr:colOff>
      <xdr:row>31</xdr:row>
      <xdr:rowOff>54985</xdr:rowOff>
    </xdr:to>
    <xdr:sp macro="" textlink="">
      <xdr:nvSpPr>
        <xdr:cNvPr id="17" name="Rechtwinkliges Dreieck 16">
          <a:extLst>
            <a:ext uri="{FF2B5EF4-FFF2-40B4-BE49-F238E27FC236}">
              <a16:creationId xmlns:a16="http://schemas.microsoft.com/office/drawing/2014/main" id="{F9E555C7-8181-4B08-B9C0-149542CDDC9E}"/>
            </a:ext>
          </a:extLst>
        </xdr:cNvPr>
        <xdr:cNvSpPr/>
      </xdr:nvSpPr>
      <xdr:spPr bwMode="auto">
        <a:xfrm rot="8907935">
          <a:off x="815176" y="4339555"/>
          <a:ext cx="1895337" cy="1170080"/>
        </a:xfrm>
        <a:prstGeom prst="rtTriangl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107952</xdr:colOff>
      <xdr:row>26</xdr:row>
      <xdr:rowOff>152399</xdr:rowOff>
    </xdr:from>
    <xdr:to>
      <xdr:col>2</xdr:col>
      <xdr:colOff>393702</xdr:colOff>
      <xdr:row>28</xdr:row>
      <xdr:rowOff>6349</xdr:rowOff>
    </xdr:to>
    <xdr:sp macro="" textlink="">
      <xdr:nvSpPr>
        <xdr:cNvPr id="18" name="Bogen 17">
          <a:extLst>
            <a:ext uri="{FF2B5EF4-FFF2-40B4-BE49-F238E27FC236}">
              <a16:creationId xmlns:a16="http://schemas.microsoft.com/office/drawing/2014/main" id="{59FB3080-9F25-4445-8228-A799853C5388}"/>
            </a:ext>
          </a:extLst>
        </xdr:cNvPr>
        <xdr:cNvSpPr/>
      </xdr:nvSpPr>
      <xdr:spPr bwMode="auto">
        <a:xfrm rot="1780421">
          <a:off x="838202" y="472439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107952</xdr:colOff>
      <xdr:row>26</xdr:row>
      <xdr:rowOff>158749</xdr:rowOff>
    </xdr:from>
    <xdr:to>
      <xdr:col>2</xdr:col>
      <xdr:colOff>393702</xdr:colOff>
      <xdr:row>28</xdr:row>
      <xdr:rowOff>12699</xdr:rowOff>
    </xdr:to>
    <xdr:sp macro="" textlink="">
      <xdr:nvSpPr>
        <xdr:cNvPr id="19" name="Bogen 18">
          <a:extLst>
            <a:ext uri="{FF2B5EF4-FFF2-40B4-BE49-F238E27FC236}">
              <a16:creationId xmlns:a16="http://schemas.microsoft.com/office/drawing/2014/main" id="{E4E432A0-348D-4A31-B800-4FF6BD3B9E51}"/>
            </a:ext>
          </a:extLst>
        </xdr:cNvPr>
        <xdr:cNvSpPr/>
      </xdr:nvSpPr>
      <xdr:spPr bwMode="auto">
        <a:xfrm rot="1780421">
          <a:off x="838202" y="472439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409578</xdr:colOff>
      <xdr:row>26</xdr:row>
      <xdr:rowOff>123823</xdr:rowOff>
    </xdr:from>
    <xdr:to>
      <xdr:col>6</xdr:col>
      <xdr:colOff>161928</xdr:colOff>
      <xdr:row>28</xdr:row>
      <xdr:rowOff>47623</xdr:rowOff>
    </xdr:to>
    <xdr:sp macro="" textlink="">
      <xdr:nvSpPr>
        <xdr:cNvPr id="20" name="Bogen 19">
          <a:extLst>
            <a:ext uri="{FF2B5EF4-FFF2-40B4-BE49-F238E27FC236}">
              <a16:creationId xmlns:a16="http://schemas.microsoft.com/office/drawing/2014/main" id="{C7D07081-5AD1-43DC-86DD-D6A7B30ADE3B}"/>
            </a:ext>
          </a:extLst>
        </xdr:cNvPr>
        <xdr:cNvSpPr/>
      </xdr:nvSpPr>
      <xdr:spPr bwMode="auto">
        <a:xfrm rot="16673494">
          <a:off x="2495553" y="4724398"/>
          <a:ext cx="285750" cy="215900"/>
        </a:xfrm>
        <a:prstGeom prst="arc">
          <a:avLst>
            <a:gd name="adj1" fmla="val 13842851"/>
            <a:gd name="adj2" fmla="val 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457203</xdr:colOff>
      <xdr:row>22</xdr:row>
      <xdr:rowOff>95249</xdr:rowOff>
    </xdr:from>
    <xdr:to>
      <xdr:col>5</xdr:col>
      <xdr:colOff>279403</xdr:colOff>
      <xdr:row>23</xdr:row>
      <xdr:rowOff>133349</xdr:rowOff>
    </xdr:to>
    <xdr:sp macro="" textlink="">
      <xdr:nvSpPr>
        <xdr:cNvPr id="21" name="Bogen 20">
          <a:extLst>
            <a:ext uri="{FF2B5EF4-FFF2-40B4-BE49-F238E27FC236}">
              <a16:creationId xmlns:a16="http://schemas.microsoft.com/office/drawing/2014/main" id="{AC264EE7-2A31-4C97-8684-3CF942CA85B8}"/>
            </a:ext>
          </a:extLst>
        </xdr:cNvPr>
        <xdr:cNvSpPr/>
      </xdr:nvSpPr>
      <xdr:spPr bwMode="auto">
        <a:xfrm rot="10800000">
          <a:off x="2114553" y="3949699"/>
          <a:ext cx="285750" cy="215900"/>
        </a:xfrm>
        <a:prstGeom prst="arc">
          <a:avLst>
            <a:gd name="adj1" fmla="val 13842851"/>
            <a:gd name="adj2" fmla="val 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107950</xdr:colOff>
      <xdr:row>23</xdr:row>
      <xdr:rowOff>0</xdr:rowOff>
    </xdr:from>
    <xdr:to>
      <xdr:col>5</xdr:col>
      <xdr:colOff>153669</xdr:colOff>
      <xdr:row>23</xdr:row>
      <xdr:rowOff>45719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3BCE65E4-49B1-44E7-89E6-B4F413291F45}"/>
            </a:ext>
          </a:extLst>
        </xdr:cNvPr>
        <xdr:cNvSpPr/>
      </xdr:nvSpPr>
      <xdr:spPr bwMode="auto">
        <a:xfrm>
          <a:off x="2237317" y="4034367"/>
          <a:ext cx="45719" cy="45719"/>
        </a:xfrm>
        <a:prstGeom prst="ellipse">
          <a:avLst/>
        </a:prstGeom>
        <a:solidFill>
          <a:schemeClr val="tx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44450</xdr:colOff>
      <xdr:row>5</xdr:row>
      <xdr:rowOff>31750</xdr:rowOff>
    </xdr:from>
    <xdr:to>
      <xdr:col>11</xdr:col>
      <xdr:colOff>527050</xdr:colOff>
      <xdr:row>10</xdr:row>
      <xdr:rowOff>165100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2227765-6EEC-4190-9F2A-634C2158B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11700" y="971550"/>
          <a:ext cx="1022350" cy="1022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zoomScaleNormal="100" workbookViewId="0">
      <selection activeCell="K16" sqref="K16"/>
    </sheetView>
  </sheetViews>
  <sheetFormatPr baseColWidth="10" defaultRowHeight="14" x14ac:dyDescent="0.3"/>
  <cols>
    <col min="1" max="1" width="3.81640625" style="3" customWidth="1"/>
    <col min="2" max="7" width="6.6328125" style="3" customWidth="1"/>
    <col min="8" max="12" width="7.7265625" style="3" customWidth="1"/>
    <col min="13" max="16384" width="10.90625" style="3"/>
  </cols>
  <sheetData>
    <row r="1" spans="1:15" ht="18" customHeight="1" x14ac:dyDescent="0.3">
      <c r="A1" s="27" t="s">
        <v>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5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15" x14ac:dyDescent="0.3">
      <c r="A3" s="4" t="s">
        <v>0</v>
      </c>
      <c r="B3" s="12"/>
      <c r="C3" s="7" t="s">
        <v>34</v>
      </c>
      <c r="D3" s="12"/>
      <c r="E3" s="12"/>
      <c r="F3" s="12"/>
      <c r="G3" s="12"/>
      <c r="H3" s="12"/>
      <c r="I3" s="12"/>
      <c r="N3" s="26" t="s">
        <v>2</v>
      </c>
      <c r="O3" s="26"/>
    </row>
    <row r="4" spans="1:15" x14ac:dyDescent="0.3">
      <c r="A4" s="12"/>
      <c r="B4" s="12"/>
      <c r="C4" s="12"/>
      <c r="D4" s="12"/>
      <c r="E4" s="12"/>
      <c r="G4" s="9" t="s">
        <v>5</v>
      </c>
      <c r="H4" s="7" t="str">
        <f ca="1">VLOOKUP(1,'Aufgabe 1'!$A$10:$F$15,6,FALSE)</f>
        <v>sin(β) = b : ____</v>
      </c>
      <c r="I4" s="12"/>
      <c r="N4" s="26" t="s">
        <v>3</v>
      </c>
      <c r="O4" s="26"/>
    </row>
    <row r="5" spans="1:15" x14ac:dyDescent="0.3">
      <c r="A5" s="12"/>
      <c r="B5" s="12"/>
      <c r="C5" s="7" t="str">
        <f ca="1">"  "&amp;VLOOKUP(1,'Aufgabe 1'!$B$10:$O$15,14)</f>
        <v xml:space="preserve">  β</v>
      </c>
      <c r="D5" s="12"/>
      <c r="E5" s="12"/>
      <c r="G5" s="9"/>
      <c r="H5" s="12"/>
      <c r="I5" s="12"/>
    </row>
    <row r="6" spans="1:15" x14ac:dyDescent="0.3">
      <c r="A6" s="12"/>
      <c r="B6" s="8" t="str">
        <f ca="1">VLOOKUP(1,'Aufgabe 1'!$B$10:$O$15,10)</f>
        <v>a</v>
      </c>
      <c r="C6" s="12"/>
      <c r="D6" s="8" t="str">
        <f ca="1">VLOOKUP(1,'Aufgabe 1'!$B$10:$O$15,12)</f>
        <v>c</v>
      </c>
      <c r="E6" s="12"/>
      <c r="G6" s="9" t="s">
        <v>6</v>
      </c>
      <c r="H6" s="7" t="str">
        <f ca="1">VLOOKUP(2,'Aufgabe 1'!$A$10:$F$15,6,FALSE)</f>
        <v>tan(β) = ____ : a</v>
      </c>
      <c r="I6" s="12"/>
      <c r="K6" s="18"/>
      <c r="L6" s="19"/>
    </row>
    <row r="7" spans="1:15" x14ac:dyDescent="0.3">
      <c r="A7" s="12"/>
      <c r="B7" s="12"/>
      <c r="C7" s="12"/>
      <c r="D7" s="12"/>
      <c r="E7" s="12"/>
      <c r="G7" s="12"/>
      <c r="H7" s="12"/>
      <c r="I7" s="12"/>
      <c r="K7" s="20"/>
      <c r="L7" s="21"/>
    </row>
    <row r="8" spans="1:15" x14ac:dyDescent="0.3">
      <c r="A8" s="12"/>
      <c r="B8" s="12"/>
      <c r="C8" s="12"/>
      <c r="D8" s="12"/>
      <c r="E8" s="7" t="str">
        <f ca="1">VLOOKUP(1,'Aufgabe 1'!$B$10:$O$15,13)</f>
        <v>α</v>
      </c>
      <c r="G8" s="9" t="s">
        <v>7</v>
      </c>
      <c r="H8" s="7" t="str">
        <f ca="1">VLOOKUP(3,'Aufgabe 1'!$A$10:$F$15,6,FALSE)</f>
        <v>sin(α) = ____ : c</v>
      </c>
      <c r="I8" s="12"/>
      <c r="K8" s="20"/>
      <c r="L8" s="21"/>
    </row>
    <row r="9" spans="1:15" x14ac:dyDescent="0.3">
      <c r="A9" s="12"/>
      <c r="B9" s="12"/>
      <c r="C9" s="12"/>
      <c r="D9" s="9" t="str">
        <f ca="1">VLOOKUP(1,'Aufgabe 1'!$B$10:$O$15,11)</f>
        <v>b</v>
      </c>
      <c r="E9" s="12"/>
      <c r="F9" s="12"/>
      <c r="G9" s="12"/>
      <c r="H9" s="12"/>
      <c r="I9" s="12"/>
      <c r="K9" s="20"/>
      <c r="L9" s="21"/>
    </row>
    <row r="10" spans="1:15" x14ac:dyDescent="0.3">
      <c r="A10" s="12"/>
      <c r="B10" s="12"/>
      <c r="C10" s="12"/>
      <c r="D10" s="12"/>
      <c r="E10" s="12"/>
      <c r="F10" s="12"/>
      <c r="G10" s="12"/>
      <c r="H10" s="12"/>
      <c r="I10" s="12"/>
      <c r="K10" s="20"/>
      <c r="L10" s="21"/>
    </row>
    <row r="11" spans="1:15" x14ac:dyDescent="0.3">
      <c r="A11" s="12"/>
      <c r="B11" s="9" t="s">
        <v>80</v>
      </c>
      <c r="C11" s="7" t="str">
        <f ca="1">VLOOKUP(1,'Aufgabe 1b'!$A$10:$F$15,6,FALSE)</f>
        <v>tan(δ) = ____ : e</v>
      </c>
      <c r="D11" s="12"/>
      <c r="E11" s="12"/>
      <c r="F11" s="12"/>
      <c r="G11" s="12"/>
      <c r="H11" s="12"/>
      <c r="I11" s="9" t="str">
        <f ca="1">VLOOKUP(1,'Aufgabe 1b'!$B$10:$O$15,13)</f>
        <v>δ</v>
      </c>
      <c r="K11" s="20"/>
      <c r="L11" s="21"/>
    </row>
    <row r="12" spans="1:15" x14ac:dyDescent="0.3">
      <c r="A12" s="12"/>
      <c r="B12" s="9"/>
      <c r="C12" s="12"/>
      <c r="D12" s="12"/>
      <c r="E12" s="12"/>
      <c r="F12" s="12"/>
      <c r="G12" s="12"/>
      <c r="H12" s="7" t="str">
        <f ca="1">VLOOKUP(1,'Aufgabe 1b'!$B$10:$O$15,12)</f>
        <v>f</v>
      </c>
      <c r="I12" s="12"/>
      <c r="J12" s="7" t="str">
        <f ca="1">VLOOKUP(1,'Aufgabe 1b'!$B$10:$O$15,11)</f>
        <v>e</v>
      </c>
      <c r="K12" s="28" t="s">
        <v>42</v>
      </c>
      <c r="L12" s="29"/>
    </row>
    <row r="13" spans="1:15" x14ac:dyDescent="0.3">
      <c r="A13" s="12"/>
      <c r="B13" s="9" t="s">
        <v>81</v>
      </c>
      <c r="C13" s="7" t="str">
        <f ca="1">VLOOKUP(2,'Aufgabe 1b'!$A$10:$F$15,6,FALSE)</f>
        <v>tan(ε) = ____ : d</v>
      </c>
      <c r="D13" s="12"/>
      <c r="E13" s="12"/>
      <c r="F13" s="12"/>
      <c r="G13" s="12"/>
      <c r="H13" s="12"/>
      <c r="I13" s="12"/>
    </row>
    <row r="14" spans="1:15" x14ac:dyDescent="0.3">
      <c r="A14" s="12"/>
      <c r="B14" s="12"/>
      <c r="C14" s="12"/>
      <c r="D14" s="12"/>
      <c r="E14" s="12"/>
      <c r="F14" s="12"/>
      <c r="G14" s="8" t="str">
        <f ca="1">VLOOKUP(1,'Aufgabe 1b'!$B$10:$O$15,14)</f>
        <v>ε</v>
      </c>
      <c r="H14" s="12"/>
      <c r="I14" s="12"/>
    </row>
    <row r="15" spans="1:15" x14ac:dyDescent="0.3">
      <c r="A15" s="12"/>
      <c r="B15" s="9" t="s">
        <v>82</v>
      </c>
      <c r="C15" s="7" t="str">
        <f ca="1">VLOOKUP(3,'Aufgabe 1b'!$A$10:$F$15,6,FALSE)</f>
        <v>cos(ε) = ____ : f</v>
      </c>
      <c r="D15" s="12"/>
      <c r="E15" s="12"/>
      <c r="F15" s="12"/>
      <c r="G15" s="12"/>
      <c r="H15" s="9" t="str">
        <f ca="1">VLOOKUP(1,'Aufgabe 1b'!$B$10:$O$15,10)</f>
        <v>d</v>
      </c>
      <c r="I15" s="12"/>
    </row>
    <row r="16" spans="1:15" x14ac:dyDescent="0.3">
      <c r="A16" s="12"/>
      <c r="B16" s="12"/>
      <c r="C16" s="12"/>
      <c r="D16" s="12"/>
      <c r="E16" s="12"/>
      <c r="F16" s="12"/>
      <c r="G16" s="12"/>
      <c r="H16" s="12"/>
      <c r="I16" s="12"/>
    </row>
    <row r="17" spans="1:12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12" x14ac:dyDescent="0.3">
      <c r="A18" s="4" t="s">
        <v>1</v>
      </c>
      <c r="B18" s="12"/>
      <c r="C18" s="7" t="s">
        <v>43</v>
      </c>
      <c r="D18" s="12"/>
      <c r="E18" s="12"/>
      <c r="F18" s="12"/>
      <c r="G18" s="12"/>
      <c r="H18" s="12"/>
      <c r="I18" s="12"/>
    </row>
    <row r="19" spans="1:12" ht="5.5" customHeight="1" x14ac:dyDescent="0.3">
      <c r="E19" s="5"/>
      <c r="F19" s="5"/>
      <c r="I19" s="7"/>
    </row>
    <row r="20" spans="1:12" x14ac:dyDescent="0.3">
      <c r="A20" s="4"/>
      <c r="B20" s="7" t="s">
        <v>45</v>
      </c>
      <c r="C20" s="7"/>
      <c r="D20" s="12"/>
      <c r="E20" s="12"/>
      <c r="F20" s="12"/>
      <c r="G20" s="12"/>
      <c r="H20" s="8" t="s">
        <v>5</v>
      </c>
      <c r="I20" s="3" t="str">
        <f ca="1">Daten!B40</f>
        <v>a = 2,52 und α = 35,4°</v>
      </c>
      <c r="K20" s="12"/>
    </row>
    <row r="21" spans="1:12" x14ac:dyDescent="0.3">
      <c r="A21" s="4"/>
      <c r="B21" s="3" t="s">
        <v>18</v>
      </c>
      <c r="C21" s="7"/>
      <c r="D21" s="12"/>
      <c r="E21" s="12"/>
      <c r="F21" s="12"/>
      <c r="G21" s="12"/>
      <c r="H21" s="9"/>
      <c r="K21" s="12"/>
    </row>
    <row r="22" spans="1:12" x14ac:dyDescent="0.3">
      <c r="A22" s="4"/>
      <c r="B22" s="12"/>
      <c r="C22" s="7"/>
      <c r="D22" s="12"/>
      <c r="E22" s="12"/>
      <c r="F22" s="12"/>
      <c r="G22" s="12"/>
      <c r="H22" s="8" t="s">
        <v>6</v>
      </c>
      <c r="I22" s="3" t="str">
        <f ca="1">Daten!B41</f>
        <v>b = 6,57 und β = 46,36°</v>
      </c>
      <c r="J22" s="12"/>
      <c r="K22" s="12"/>
    </row>
    <row r="23" spans="1:12" x14ac:dyDescent="0.3">
      <c r="A23" s="4"/>
      <c r="F23" s="12"/>
      <c r="G23" s="12"/>
      <c r="H23" s="12"/>
      <c r="I23" s="7"/>
      <c r="J23" s="12"/>
      <c r="K23" s="12"/>
    </row>
    <row r="24" spans="1:12" x14ac:dyDescent="0.3">
      <c r="A24" s="4"/>
      <c r="G24" s="12"/>
      <c r="H24" s="8" t="s">
        <v>7</v>
      </c>
      <c r="I24" s="10" t="str">
        <f ca="1">Daten!B42</f>
        <v>a = 5,24 und b = 1,04</v>
      </c>
      <c r="J24" s="12"/>
      <c r="K24" s="12"/>
    </row>
    <row r="25" spans="1:12" x14ac:dyDescent="0.3">
      <c r="A25" s="4"/>
      <c r="D25" s="9" t="s">
        <v>9</v>
      </c>
      <c r="F25" s="12"/>
      <c r="G25" s="7" t="s">
        <v>8</v>
      </c>
      <c r="H25" s="12"/>
      <c r="I25" s="12"/>
    </row>
    <row r="26" spans="1:12" x14ac:dyDescent="0.3">
      <c r="A26" s="4"/>
      <c r="F26" s="12"/>
      <c r="G26" s="12"/>
      <c r="H26" s="12"/>
      <c r="I26" s="12"/>
      <c r="K26" s="18"/>
      <c r="L26" s="19"/>
    </row>
    <row r="27" spans="1:12" x14ac:dyDescent="0.3">
      <c r="A27" s="4"/>
      <c r="F27" s="12"/>
      <c r="G27" s="12"/>
      <c r="H27" s="12"/>
      <c r="I27" s="12"/>
      <c r="K27" s="20"/>
      <c r="L27" s="21"/>
    </row>
    <row r="28" spans="1:12" ht="14.5" x14ac:dyDescent="0.35">
      <c r="A28" s="12"/>
      <c r="B28" s="12"/>
      <c r="C28" s="23" t="s">
        <v>27</v>
      </c>
      <c r="D28" s="12"/>
      <c r="E28" s="12"/>
      <c r="F28" s="12"/>
      <c r="G28" s="24" t="s">
        <v>28</v>
      </c>
      <c r="H28" s="12"/>
      <c r="I28" s="12"/>
      <c r="K28" s="20"/>
      <c r="L28" s="21"/>
    </row>
    <row r="29" spans="1:12" x14ac:dyDescent="0.3">
      <c r="E29" s="5" t="s">
        <v>10</v>
      </c>
      <c r="F29" s="5"/>
      <c r="K29" s="20"/>
      <c r="L29" s="21"/>
    </row>
    <row r="30" spans="1:12" x14ac:dyDescent="0.3">
      <c r="E30" s="5"/>
      <c r="F30" s="5"/>
      <c r="K30" s="20"/>
      <c r="L30" s="21"/>
    </row>
    <row r="31" spans="1:12" x14ac:dyDescent="0.3">
      <c r="E31" s="5"/>
      <c r="F31" s="5"/>
      <c r="K31" s="20"/>
      <c r="L31" s="21"/>
    </row>
    <row r="32" spans="1:12" x14ac:dyDescent="0.3">
      <c r="A32" s="4" t="s">
        <v>4</v>
      </c>
      <c r="C32" s="3" t="s">
        <v>46</v>
      </c>
      <c r="E32" s="5"/>
      <c r="F32" s="5"/>
      <c r="I32" s="7"/>
      <c r="K32" s="28" t="s">
        <v>42</v>
      </c>
      <c r="L32" s="29"/>
    </row>
    <row r="33" spans="1:9" ht="5.5" customHeight="1" x14ac:dyDescent="0.3">
      <c r="E33" s="5"/>
      <c r="F33" s="5"/>
      <c r="I33" s="7"/>
    </row>
    <row r="34" spans="1:9" x14ac:dyDescent="0.3">
      <c r="B34" s="3" t="str">
        <f ca="1">Daten!F45</f>
        <v>Eine Leiter der Länge 2,9 m steht 2 m von der</v>
      </c>
      <c r="E34" s="5"/>
      <c r="F34" s="5"/>
    </row>
    <row r="35" spans="1:9" x14ac:dyDescent="0.3">
      <c r="B35" s="3" t="str">
        <f>Daten!G45</f>
        <v xml:space="preserve">Hauswand entfernt. Berechne den Winkel </v>
      </c>
      <c r="E35" s="5"/>
      <c r="F35" s="5"/>
    </row>
    <row r="36" spans="1:9" x14ac:dyDescent="0.3">
      <c r="B36" s="3" t="str">
        <f>Daten!H45&amp;" "&amp;Daten!I45</f>
        <v>zwischen Erdboden und Leiter. Wie hoch reicht die Leiter am Haus?</v>
      </c>
      <c r="E36" s="5"/>
      <c r="F36" s="5"/>
    </row>
    <row r="37" spans="1:9" x14ac:dyDescent="0.3">
      <c r="E37" s="5"/>
      <c r="F37" s="5"/>
    </row>
    <row r="38" spans="1:9" x14ac:dyDescent="0.3">
      <c r="A38" s="4" t="s">
        <v>71</v>
      </c>
      <c r="C38" s="3" t="s">
        <v>74</v>
      </c>
      <c r="E38" s="5"/>
      <c r="F38" s="5"/>
    </row>
    <row r="39" spans="1:9" ht="5.5" customHeight="1" x14ac:dyDescent="0.3">
      <c r="E39" s="5"/>
      <c r="F39" s="5"/>
      <c r="I39" s="7"/>
    </row>
    <row r="40" spans="1:9" x14ac:dyDescent="0.3">
      <c r="B40" s="3" t="str">
        <f>Daten!F53&amp;" "&amp;Daten!G53</f>
        <v>Damit eine Leiter sicher steht, darf der Anstellwinkel 75°</v>
      </c>
      <c r="E40" s="5"/>
      <c r="F40" s="5"/>
    </row>
    <row r="41" spans="1:9" x14ac:dyDescent="0.3">
      <c r="B41" s="3" t="str">
        <f>Daten!H53&amp;" "&amp;Daten!I53</f>
        <v xml:space="preserve">nicht überschreiten. Wie lang  muss die Leiter sein, um eine </v>
      </c>
      <c r="E41" s="5"/>
      <c r="F41" s="5"/>
    </row>
    <row r="42" spans="1:9" x14ac:dyDescent="0.3">
      <c r="B42" s="3" t="str">
        <f ca="1">Daten!J53</f>
        <v>Höhe von 2,4 m zu erreichen?</v>
      </c>
      <c r="E42" s="5"/>
      <c r="F42" s="5"/>
    </row>
    <row r="43" spans="1:9" x14ac:dyDescent="0.3">
      <c r="E43" s="5"/>
      <c r="F43" s="5"/>
    </row>
    <row r="44" spans="1:9" x14ac:dyDescent="0.3">
      <c r="A44" s="4" t="s">
        <v>73</v>
      </c>
      <c r="C44" s="3" t="s">
        <v>74</v>
      </c>
      <c r="E44" s="5"/>
      <c r="F44" s="5"/>
    </row>
    <row r="45" spans="1:9" ht="5.5" customHeight="1" x14ac:dyDescent="0.3">
      <c r="E45" s="5"/>
      <c r="F45" s="5"/>
      <c r="I45" s="7"/>
    </row>
    <row r="46" spans="1:9" x14ac:dyDescent="0.3">
      <c r="B46" s="3" t="s">
        <v>84</v>
      </c>
      <c r="E46" s="5"/>
      <c r="F46" s="5"/>
    </row>
    <row r="47" spans="1:9" x14ac:dyDescent="0.3">
      <c r="E47" s="5"/>
      <c r="F47" s="5"/>
    </row>
    <row r="48" spans="1:9" x14ac:dyDescent="0.3">
      <c r="B48" s="3" t="s">
        <v>85</v>
      </c>
      <c r="C48" s="3" t="s">
        <v>86</v>
      </c>
      <c r="E48" s="5"/>
      <c r="F48" s="5"/>
    </row>
    <row r="49" spans="1:12" x14ac:dyDescent="0.3">
      <c r="B49" s="3" t="s">
        <v>87</v>
      </c>
      <c r="C49" s="3" t="s">
        <v>92</v>
      </c>
      <c r="E49" s="5"/>
      <c r="F49" s="5"/>
    </row>
    <row r="50" spans="1:12" x14ac:dyDescent="0.3">
      <c r="C50" s="3" t="str">
        <f ca="1">"einer prozentualen Steigung von "&amp;L98&amp;"%?"</f>
        <v>einer prozentualen Steigung von 18%?</v>
      </c>
      <c r="E50" s="5"/>
      <c r="F50" s="5"/>
    </row>
    <row r="51" spans="1:12" x14ac:dyDescent="0.3">
      <c r="B51" s="3" t="s">
        <v>88</v>
      </c>
      <c r="C51" s="3" t="s">
        <v>89</v>
      </c>
      <c r="E51" s="5"/>
      <c r="F51" s="5"/>
    </row>
    <row r="52" spans="1:12" x14ac:dyDescent="0.3">
      <c r="C52" s="3" t="str">
        <f ca="1">"Winkel von "&amp;L100&amp;"° ansteigt?"</f>
        <v>Winkel von 26° ansteigt?</v>
      </c>
      <c r="E52" s="5"/>
      <c r="F52" s="5"/>
    </row>
    <row r="53" spans="1:12" x14ac:dyDescent="0.3">
      <c r="E53" s="5"/>
      <c r="F53" s="5"/>
    </row>
    <row r="54" spans="1:12" ht="17.5" customHeight="1" x14ac:dyDescent="0.3">
      <c r="A54" s="25" t="s">
        <v>72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 x14ac:dyDescent="0.3">
      <c r="A55" s="3" t="s">
        <v>44</v>
      </c>
      <c r="E55" s="5"/>
      <c r="F55" s="5"/>
    </row>
    <row r="56" spans="1:12" x14ac:dyDescent="0.3">
      <c r="E56" s="5"/>
      <c r="F56" s="5"/>
    </row>
    <row r="57" spans="1:12" x14ac:dyDescent="0.3">
      <c r="A57" s="4" t="s">
        <v>0</v>
      </c>
      <c r="D57" s="7" t="str">
        <f ca="1">"a) "&amp;VLOOKUP(1,'Aufgabe 1'!$A$10:$F$15,5,FALSE)</f>
        <v>a) sin(β) = b : c</v>
      </c>
      <c r="E57" s="7"/>
      <c r="F57" s="5"/>
      <c r="G57" s="7" t="str">
        <f ca="1">"b) "&amp;VLOOKUP(2,'Aufgabe 1'!$A$10:$F$15,5,FALSE)</f>
        <v>b) tan(β) = b : a</v>
      </c>
      <c r="I57" s="7"/>
      <c r="J57" s="7" t="str">
        <f ca="1">"c) "&amp;VLOOKUP(3,'Aufgabe 1'!$A$10:$F$15,5,FALSE)</f>
        <v>c) sin(α) = a : c</v>
      </c>
    </row>
    <row r="58" spans="1:12" x14ac:dyDescent="0.3">
      <c r="D58" s="7" t="str">
        <f ca="1">"d) "&amp;VLOOKUP(1,'Aufgabe 1b'!$A$10:$F$15,5,FALSE)</f>
        <v>d) tan(δ) = d : e</v>
      </c>
      <c r="E58" s="7"/>
      <c r="F58" s="5"/>
      <c r="G58" s="7" t="str">
        <f ca="1">"e) "&amp;VLOOKUP(2,'Aufgabe 1b'!$A$10:$F$15,5,FALSE)</f>
        <v>e) tan(ε) = e : d</v>
      </c>
      <c r="I58" s="7"/>
      <c r="J58" s="7" t="str">
        <f ca="1">"f) "&amp;VLOOKUP(3,'Aufgabe 1b'!$A$10:$F$15,5,FALSE)</f>
        <v>f) cos(ε) = d : f</v>
      </c>
    </row>
    <row r="59" spans="1:12" x14ac:dyDescent="0.3">
      <c r="E59" s="5"/>
      <c r="F59" s="5"/>
    </row>
    <row r="60" spans="1:12" x14ac:dyDescent="0.3">
      <c r="A60" s="4" t="s">
        <v>1</v>
      </c>
      <c r="E60" s="5"/>
      <c r="F60" s="5"/>
    </row>
    <row r="61" spans="1:12" x14ac:dyDescent="0.3">
      <c r="B61" s="3" t="s">
        <v>5</v>
      </c>
      <c r="C61" s="3" t="str">
        <f ca="1">Daten!E40</f>
        <v>Berechne β mit Winkelsummensatz</v>
      </c>
      <c r="E61" s="5"/>
      <c r="F61" s="5"/>
    </row>
    <row r="62" spans="1:12" x14ac:dyDescent="0.3">
      <c r="C62" s="6" t="str">
        <f ca="1">Daten!F40</f>
        <v>β = 90° - α = 90° - 35,4°</v>
      </c>
      <c r="E62" s="5"/>
      <c r="F62" s="5"/>
      <c r="I62" s="4" t="str">
        <f ca="1">Daten!G40</f>
        <v>=&gt; β = 54,6°</v>
      </c>
    </row>
    <row r="63" spans="1:12" x14ac:dyDescent="0.3">
      <c r="C63" s="3" t="str">
        <f ca="1">Daten!H40</f>
        <v>Berechne c mit Sinus, Kosinus, ...</v>
      </c>
      <c r="E63" s="5"/>
      <c r="F63" s="5"/>
    </row>
    <row r="64" spans="1:12" x14ac:dyDescent="0.3">
      <c r="C64" s="3" t="str">
        <f ca="1">Daten!I40</f>
        <v xml:space="preserve">c = a : sin(α) = 2,52 : sin(35,4°)  </v>
      </c>
      <c r="E64" s="5"/>
      <c r="F64" s="5"/>
      <c r="I64" s="4" t="str">
        <f ca="1">Daten!J40</f>
        <v>=&gt; c = 4,35</v>
      </c>
    </row>
    <row r="65" spans="2:9" x14ac:dyDescent="0.3">
      <c r="C65" s="3" t="str">
        <f ca="1">Daten!K40</f>
        <v>Berechne Seite b mit Pythagoras</v>
      </c>
      <c r="F65" s="5"/>
    </row>
    <row r="66" spans="2:9" x14ac:dyDescent="0.3">
      <c r="C66" s="3" t="str">
        <f ca="1">Daten!L40</f>
        <v>b² = c² - a² = 4,35² - 2,52² = 12,6025</v>
      </c>
      <c r="F66" s="5"/>
      <c r="I66" s="4" t="str">
        <f ca="1">Daten!M40</f>
        <v>=&gt; b = 3,55</v>
      </c>
    </row>
    <row r="67" spans="2:9" x14ac:dyDescent="0.3">
      <c r="F67" s="5"/>
    </row>
    <row r="68" spans="2:9" x14ac:dyDescent="0.3">
      <c r="B68" s="3" t="s">
        <v>6</v>
      </c>
      <c r="C68" s="3" t="str">
        <f ca="1">Daten!E41</f>
        <v>Berechne α mit Winkelsummensatz</v>
      </c>
      <c r="F68" s="5"/>
    </row>
    <row r="69" spans="2:9" x14ac:dyDescent="0.3">
      <c r="C69" s="3" t="str">
        <f ca="1">Daten!F41</f>
        <v>α = 90° - β = 90° - 46,36°</v>
      </c>
      <c r="F69" s="5"/>
      <c r="I69" s="4" t="str">
        <f ca="1">Daten!G41</f>
        <v>=&gt; α = 43,64°</v>
      </c>
    </row>
    <row r="70" spans="2:9" x14ac:dyDescent="0.3">
      <c r="C70" s="3" t="str">
        <f ca="1">Daten!H41</f>
        <v>Berechne c mit Sinus, Kosinus, ...</v>
      </c>
    </row>
    <row r="71" spans="2:9" x14ac:dyDescent="0.3">
      <c r="C71" s="3" t="str">
        <f ca="1">Daten!I41</f>
        <v xml:space="preserve">c = b : sin(β) = 6,57 : sin(46,36°)  </v>
      </c>
      <c r="I71" s="4" t="str">
        <f ca="1">Daten!J41</f>
        <v>=&gt; c = 9,07</v>
      </c>
    </row>
    <row r="72" spans="2:9" x14ac:dyDescent="0.3">
      <c r="C72" s="3" t="str">
        <f ca="1">Daten!K41</f>
        <v>Berechne Seite a mit Pythagoras</v>
      </c>
    </row>
    <row r="73" spans="2:9" x14ac:dyDescent="0.3">
      <c r="C73" s="3" t="str">
        <f ca="1">Daten!L41</f>
        <v>a² = c² - b² = 9,07² - 6,57² = 39,1876</v>
      </c>
      <c r="I73" s="4" t="str">
        <f ca="1">Daten!M41</f>
        <v>=&gt; a = 6,26</v>
      </c>
    </row>
    <row r="75" spans="2:9" x14ac:dyDescent="0.3">
      <c r="B75" s="3" t="s">
        <v>7</v>
      </c>
      <c r="C75" s="3" t="str">
        <f ca="1">Daten!$E$42</f>
        <v>Berechne Seite c mit Pythagoras</v>
      </c>
    </row>
    <row r="76" spans="2:9" x14ac:dyDescent="0.3">
      <c r="C76" s="3" t="str">
        <f ca="1">Daten!$F$42</f>
        <v>c² = a² + b² = 5,24² + 1,04² = 28,5156</v>
      </c>
      <c r="I76" s="4" t="str">
        <f ca="1">Daten!$G$42</f>
        <v>=&gt; c = 5,34</v>
      </c>
    </row>
    <row r="77" spans="2:9" x14ac:dyDescent="0.3">
      <c r="C77" s="3" t="str">
        <f ca="1">Daten!$H$42</f>
        <v>Berechne α mit Sinus, Kosinus, ...</v>
      </c>
    </row>
    <row r="78" spans="2:9" x14ac:dyDescent="0.3">
      <c r="C78" s="3" t="str">
        <f ca="1">Daten!$I$42</f>
        <v>tan(α) = a:b  = 5,24 : 1,04 = 5,04</v>
      </c>
      <c r="I78" s="4" t="str">
        <f ca="1">Daten!$J$42</f>
        <v>=&gt; α = 78,89°</v>
      </c>
    </row>
    <row r="79" spans="2:9" x14ac:dyDescent="0.3">
      <c r="C79" s="3" t="str">
        <f ca="1">Daten!$K$42</f>
        <v>Berechne β mit Winkelsummensatz</v>
      </c>
    </row>
    <row r="80" spans="2:9" x14ac:dyDescent="0.3">
      <c r="C80" s="3" t="str">
        <f ca="1">Daten!$L$42</f>
        <v>β = 90° - α = 90° - 78,89°</v>
      </c>
      <c r="I80" s="4" t="str">
        <f ca="1">Daten!$M$42</f>
        <v>=&gt; β = 11,11°</v>
      </c>
    </row>
    <row r="82" spans="1:10" x14ac:dyDescent="0.3">
      <c r="A82" s="4" t="s">
        <v>4</v>
      </c>
    </row>
    <row r="83" spans="1:10" x14ac:dyDescent="0.3">
      <c r="C83" s="3" t="s">
        <v>32</v>
      </c>
      <c r="E83" s="3" t="str">
        <f ca="1">"cos(α) = b : c = "&amp;Daten!C46&amp;" : "&amp;Daten!C47&amp;" = "&amp;ROUND(Daten!C46/Daten!C47,2)</f>
        <v>cos(α) = b : c = 2 : 2,9 = 0,69</v>
      </c>
      <c r="J83" s="4" t="str">
        <f ca="1">"=&gt; α = "&amp;Daten!C48&amp;"°"</f>
        <v>=&gt; α = 46,4°</v>
      </c>
    </row>
    <row r="84" spans="1:10" x14ac:dyDescent="0.3">
      <c r="C84" s="3" t="s">
        <v>22</v>
      </c>
      <c r="E84" s="3" t="str">
        <f ca="1">"a² = c² - b² = "&amp;Daten!C47&amp;"² - "&amp;Daten!C46&amp;"² = "&amp;Daten!C45^2</f>
        <v>a² = c² - b² = 2,9² - 2² = 4,41</v>
      </c>
      <c r="J84" s="11" t="str">
        <f ca="1">"=&gt; a = "&amp;Daten!C45</f>
        <v>=&gt; a = 2,1</v>
      </c>
    </row>
    <row r="85" spans="1:10" x14ac:dyDescent="0.3">
      <c r="J85" s="3" t="s">
        <v>47</v>
      </c>
    </row>
    <row r="87" spans="1:10" x14ac:dyDescent="0.3">
      <c r="A87" s="4" t="s">
        <v>71</v>
      </c>
    </row>
    <row r="88" spans="1:10" x14ac:dyDescent="0.3">
      <c r="C88" s="3" t="s">
        <v>33</v>
      </c>
      <c r="F88" s="3" t="str">
        <f>"=&gt;"</f>
        <v>=&gt;</v>
      </c>
      <c r="G88" s="3" t="str">
        <f>"c = a : sin (α)"</f>
        <v>c = a : sin (α)</v>
      </c>
    </row>
    <row r="89" spans="1:10" x14ac:dyDescent="0.3">
      <c r="G89" s="3" t="str">
        <f ca="1">"= "&amp;Daten!C53&amp;" : sin(75°)"</f>
        <v>= 2,4 : sin(75°)</v>
      </c>
    </row>
    <row r="90" spans="1:10" x14ac:dyDescent="0.3">
      <c r="G90" s="3" t="str">
        <f ca="1">"= "&amp;Daten!C55</f>
        <v>= 2,48</v>
      </c>
    </row>
    <row r="92" spans="1:10" x14ac:dyDescent="0.3">
      <c r="C92" s="4" t="str">
        <f ca="1">"Die Leiter muss eine Länge von "&amp;Daten!C55&amp;" m haben. "</f>
        <v xml:space="preserve">Die Leiter muss eine Länge von 2,48 m haben. </v>
      </c>
    </row>
    <row r="93" spans="1:10" x14ac:dyDescent="0.3">
      <c r="C93" s="4"/>
    </row>
    <row r="94" spans="1:10" x14ac:dyDescent="0.3">
      <c r="A94" s="4" t="s">
        <v>73</v>
      </c>
      <c r="C94" s="4"/>
    </row>
    <row r="95" spans="1:10" x14ac:dyDescent="0.3">
      <c r="C95" s="4"/>
    </row>
    <row r="96" spans="1:10" x14ac:dyDescent="0.3">
      <c r="B96" s="3" t="s">
        <v>5</v>
      </c>
      <c r="C96" s="3" t="s">
        <v>90</v>
      </c>
      <c r="I96" s="3" t="str">
        <f>"=&gt;"</f>
        <v>=&gt;</v>
      </c>
      <c r="J96" s="3" t="s">
        <v>91</v>
      </c>
    </row>
    <row r="97" spans="2:12" x14ac:dyDescent="0.3">
      <c r="L97" s="22">
        <f ca="1">RANDBETWEEN(6,30)</f>
        <v>18</v>
      </c>
    </row>
    <row r="98" spans="2:12" x14ac:dyDescent="0.3">
      <c r="B98" s="3" t="s">
        <v>6</v>
      </c>
      <c r="C98" s="3" t="str">
        <f ca="1">"tan (α) = "&amp;L98&amp;"m : 100m = "&amp;L98/100</f>
        <v>tan (α) = 18m : 100m = 0,18</v>
      </c>
      <c r="I98" s="3" t="str">
        <f>"=&gt;"</f>
        <v>=&gt;</v>
      </c>
      <c r="J98" s="3" t="str">
        <f ca="1">"α = "&amp;ROUND(ATAN(L98/100)/2/PI()*360,2)&amp;"°"</f>
        <v>α = 10,2°</v>
      </c>
      <c r="L98" s="22">
        <f ca="1">IF(L97=12,15,L97)</f>
        <v>18</v>
      </c>
    </row>
    <row r="99" spans="2:12" x14ac:dyDescent="0.3">
      <c r="C99" s="4"/>
      <c r="L99" s="22"/>
    </row>
    <row r="100" spans="2:12" x14ac:dyDescent="0.3">
      <c r="B100" s="3" t="s">
        <v>88</v>
      </c>
      <c r="C100" s="3" t="str">
        <f ca="1">"tan ("&amp;L100&amp;"°) = a : 100m =&gt; a = 100m ∙ tan("&amp;L100&amp;"°)"</f>
        <v>tan (26°) = a : 100m =&gt; a = 100m ∙ tan(26°)</v>
      </c>
      <c r="I100" s="3" t="str">
        <f>"=&gt;"</f>
        <v>=&gt;</v>
      </c>
      <c r="J100" s="3" t="str">
        <f ca="1">"a = "&amp;ROUND(TAN(L100/360*2*PI()),4)*100&amp;" m"</f>
        <v>a = 48,77 m</v>
      </c>
      <c r="L100" s="22">
        <f ca="1">RANDBETWEEN(5,30)</f>
        <v>26</v>
      </c>
    </row>
  </sheetData>
  <mergeCells count="6">
    <mergeCell ref="A54:L54"/>
    <mergeCell ref="N3:O3"/>
    <mergeCell ref="N4:O4"/>
    <mergeCell ref="A1:L1"/>
    <mergeCell ref="K32:L32"/>
    <mergeCell ref="K12:L12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9"/>
  <sheetViews>
    <sheetView topLeftCell="A29" workbookViewId="0">
      <selection activeCell="E53" sqref="E53"/>
    </sheetView>
  </sheetViews>
  <sheetFormatPr baseColWidth="10" defaultRowHeight="12.5" x14ac:dyDescent="0.25"/>
  <cols>
    <col min="1" max="1" width="13.1796875" customWidth="1"/>
    <col min="5" max="5" width="28.81640625" bestFit="1" customWidth="1"/>
    <col min="6" max="6" width="32.54296875" bestFit="1" customWidth="1"/>
    <col min="8" max="8" width="21.1796875" customWidth="1"/>
    <col min="9" max="9" width="32.26953125" bestFit="1" customWidth="1"/>
    <col min="10" max="10" width="16.26953125" bestFit="1" customWidth="1"/>
    <col min="11" max="11" width="34" bestFit="1" customWidth="1"/>
    <col min="12" max="12" width="28.7265625" bestFit="1" customWidth="1"/>
    <col min="13" max="13" width="16.26953125" bestFit="1" customWidth="1"/>
    <col min="14" max="14" width="27.453125" bestFit="1" customWidth="1"/>
  </cols>
  <sheetData>
    <row r="2" spans="2:9" x14ac:dyDescent="0.25">
      <c r="B2" t="s">
        <v>8</v>
      </c>
      <c r="C2" s="1">
        <f ca="1">ROUND(RAND()*6+1,2)</f>
        <v>5.24</v>
      </c>
      <c r="E2" t="s">
        <v>8</v>
      </c>
      <c r="F2" s="1">
        <f ca="1">ROUND(RAND()*6+1,2)</f>
        <v>2.52</v>
      </c>
      <c r="H2" t="s">
        <v>8</v>
      </c>
      <c r="I2" s="1">
        <f ca="1">ROUND(RAND()*6+1,2)</f>
        <v>6.26</v>
      </c>
    </row>
    <row r="3" spans="2:9" x14ac:dyDescent="0.25">
      <c r="B3" t="s">
        <v>9</v>
      </c>
      <c r="C3" s="1">
        <f ca="1">ROUND(RAND()*6+1,2)</f>
        <v>1.04</v>
      </c>
      <c r="E3" t="s">
        <v>9</v>
      </c>
      <c r="F3" s="1">
        <f ca="1">ROUND(RAND()*6+1,2)</f>
        <v>3.55</v>
      </c>
      <c r="H3" t="s">
        <v>9</v>
      </c>
      <c r="I3" s="1">
        <f ca="1">ROUND(RAND()*6+1,2)</f>
        <v>6.57</v>
      </c>
    </row>
    <row r="4" spans="2:9" x14ac:dyDescent="0.25">
      <c r="B4" t="s">
        <v>10</v>
      </c>
      <c r="C4">
        <f ca="1">ROUND(SQRT(C2^2+C3^2),2)</f>
        <v>5.34</v>
      </c>
      <c r="E4" t="s">
        <v>10</v>
      </c>
      <c r="F4">
        <f ca="1">ROUND(SQRT(F2^2+F3^2),2)</f>
        <v>4.3499999999999996</v>
      </c>
      <c r="H4" t="s">
        <v>10</v>
      </c>
      <c r="I4">
        <f ca="1">ROUND(SQRT(I2^2+I3^2),2)</f>
        <v>9.07</v>
      </c>
    </row>
    <row r="5" spans="2:9" x14ac:dyDescent="0.25">
      <c r="B5" t="s">
        <v>27</v>
      </c>
      <c r="C5" s="1">
        <f ca="1">ROUND(ASIN(C2/C4)/2/PI()*360,2)</f>
        <v>78.89</v>
      </c>
      <c r="E5" t="s">
        <v>27</v>
      </c>
      <c r="F5" s="1">
        <f ca="1">ROUND(ASIN(F2/F4)/2/PI()*360,2)</f>
        <v>35.4</v>
      </c>
      <c r="H5" t="s">
        <v>27</v>
      </c>
      <c r="I5" s="1">
        <f ca="1">ROUND(ASIN(I2/I4)/2/PI()*360,2)</f>
        <v>43.64</v>
      </c>
    </row>
    <row r="6" spans="2:9" x14ac:dyDescent="0.25">
      <c r="B6" t="s">
        <v>28</v>
      </c>
      <c r="C6">
        <f ca="1">90-C5</f>
        <v>11.11</v>
      </c>
      <c r="E6" t="s">
        <v>28</v>
      </c>
      <c r="F6">
        <f ca="1">90-F5</f>
        <v>54.6</v>
      </c>
      <c r="H6" t="s">
        <v>28</v>
      </c>
      <c r="I6">
        <f ca="1">90-I5</f>
        <v>46.36</v>
      </c>
    </row>
    <row r="7" spans="2:9" x14ac:dyDescent="0.25">
      <c r="B7" t="s">
        <v>11</v>
      </c>
      <c r="C7">
        <f ca="1">ROUND(C2*C3/2,2)</f>
        <v>2.72</v>
      </c>
      <c r="E7" t="s">
        <v>11</v>
      </c>
      <c r="F7">
        <f ca="1">ROUND(F2*F3/2,2)</f>
        <v>4.47</v>
      </c>
      <c r="H7" t="s">
        <v>11</v>
      </c>
      <c r="I7">
        <f ca="1">ROUND(I2*I3/2,2)</f>
        <v>20.56</v>
      </c>
    </row>
    <row r="10" spans="2:9" x14ac:dyDescent="0.25">
      <c r="B10" t="s">
        <v>8</v>
      </c>
      <c r="C10" s="1">
        <f ca="1">ROUND(RAND()*6+1,2)</f>
        <v>4.28</v>
      </c>
      <c r="E10" t="s">
        <v>8</v>
      </c>
      <c r="F10" s="1">
        <f ca="1">ROUND(RAND()*6+1,2)</f>
        <v>1.79</v>
      </c>
      <c r="H10" t="s">
        <v>8</v>
      </c>
      <c r="I10" s="1">
        <f ca="1">ROUND(RAND()*6+1,2)</f>
        <v>2.73</v>
      </c>
    </row>
    <row r="11" spans="2:9" x14ac:dyDescent="0.25">
      <c r="B11" t="s">
        <v>9</v>
      </c>
      <c r="C11" s="1">
        <f ca="1">ROUND(RAND()*6+1,2)</f>
        <v>2.4500000000000002</v>
      </c>
      <c r="E11" t="s">
        <v>9</v>
      </c>
      <c r="F11" s="1">
        <f ca="1">ROUND(RAND()*6+1,2)</f>
        <v>4.59</v>
      </c>
      <c r="H11" t="s">
        <v>9</v>
      </c>
      <c r="I11" s="1">
        <f ca="1">ROUND(RAND()*6+1,2)</f>
        <v>6.48</v>
      </c>
    </row>
    <row r="12" spans="2:9" x14ac:dyDescent="0.25">
      <c r="B12" t="s">
        <v>10</v>
      </c>
      <c r="C12">
        <f ca="1">ROUND(SQRT(C10^2+C11^2),2)</f>
        <v>4.93</v>
      </c>
      <c r="E12" t="s">
        <v>10</v>
      </c>
      <c r="F12">
        <f ca="1">ROUND(SQRT(F10^2+F11^2),2)</f>
        <v>4.93</v>
      </c>
      <c r="H12" t="s">
        <v>10</v>
      </c>
      <c r="I12">
        <f ca="1">ROUND(SQRT(I10^2+I11^2),2)</f>
        <v>7.03</v>
      </c>
    </row>
    <row r="13" spans="2:9" x14ac:dyDescent="0.25">
      <c r="B13" t="s">
        <v>27</v>
      </c>
      <c r="C13" s="1">
        <f ca="1">ROUND(ASIN(C10/C12)/2/PI()*360,2)</f>
        <v>60.24</v>
      </c>
      <c r="E13" t="s">
        <v>27</v>
      </c>
      <c r="F13" s="1">
        <f ca="1">ROUND(ASIN(F10/F12)/2/PI()*360,2)</f>
        <v>21.29</v>
      </c>
      <c r="H13" t="s">
        <v>27</v>
      </c>
      <c r="I13" s="1">
        <f ca="1">ROUND(ASIN(I10/I12)/2/PI()*360,2)</f>
        <v>22.85</v>
      </c>
    </row>
    <row r="14" spans="2:9" x14ac:dyDescent="0.25">
      <c r="B14" t="s">
        <v>28</v>
      </c>
      <c r="C14">
        <f ca="1">90-C13</f>
        <v>29.759999999999998</v>
      </c>
      <c r="E14" t="s">
        <v>28</v>
      </c>
      <c r="F14">
        <f ca="1">90-F13</f>
        <v>68.710000000000008</v>
      </c>
      <c r="H14" t="s">
        <v>28</v>
      </c>
      <c r="I14">
        <f ca="1">90-I13</f>
        <v>67.150000000000006</v>
      </c>
    </row>
    <row r="15" spans="2:9" x14ac:dyDescent="0.25">
      <c r="B15" t="s">
        <v>11</v>
      </c>
      <c r="C15">
        <f ca="1">ROUND(C10*C11/2,2)</f>
        <v>5.24</v>
      </c>
      <c r="E15" t="s">
        <v>11</v>
      </c>
      <c r="F15">
        <f ca="1">ROUND(F10*F11/2,2)</f>
        <v>4.1100000000000003</v>
      </c>
      <c r="H15" t="s">
        <v>11</v>
      </c>
      <c r="I15">
        <f ca="1">ROUND(I10*I11/2,2)</f>
        <v>8.85</v>
      </c>
    </row>
    <row r="18" spans="1:16" x14ac:dyDescent="0.25">
      <c r="B18" t="s">
        <v>8</v>
      </c>
      <c r="C18" s="1">
        <f ca="1">ROUND(RAND()*6+1,2)</f>
        <v>2.59</v>
      </c>
      <c r="E18" t="s">
        <v>8</v>
      </c>
      <c r="F18" s="1">
        <f ca="1">ROUND(RAND()*6+1,2)</f>
        <v>1.86</v>
      </c>
      <c r="H18" t="s">
        <v>8</v>
      </c>
      <c r="I18" s="1">
        <f ca="1">ROUND(RAND()*6+1,2)</f>
        <v>2.2400000000000002</v>
      </c>
    </row>
    <row r="19" spans="1:16" x14ac:dyDescent="0.25">
      <c r="B19" t="s">
        <v>9</v>
      </c>
      <c r="C19" s="1">
        <f ca="1">ROUND(RAND()*6+1,2)</f>
        <v>5.41</v>
      </c>
      <c r="E19" t="s">
        <v>9</v>
      </c>
      <c r="F19" s="1">
        <f ca="1">ROUND(RAND()*6+1,2)</f>
        <v>1.83</v>
      </c>
      <c r="H19" t="s">
        <v>9</v>
      </c>
      <c r="I19" s="1">
        <f ca="1">ROUND(RAND()*6+1,2)</f>
        <v>1.1100000000000001</v>
      </c>
    </row>
    <row r="20" spans="1:16" x14ac:dyDescent="0.25">
      <c r="B20" t="s">
        <v>10</v>
      </c>
      <c r="C20">
        <f ca="1">ROUND(SQRT(C18^2+C19^2),2)</f>
        <v>6</v>
      </c>
      <c r="E20" t="s">
        <v>10</v>
      </c>
      <c r="F20">
        <f ca="1">ROUND(SQRT(F18^2+F19^2),2)</f>
        <v>2.61</v>
      </c>
      <c r="H20" t="s">
        <v>10</v>
      </c>
      <c r="I20">
        <f ca="1">ROUND(SQRT(I18^2+I19^2),2)</f>
        <v>2.5</v>
      </c>
    </row>
    <row r="21" spans="1:16" x14ac:dyDescent="0.25">
      <c r="B21" t="s">
        <v>27</v>
      </c>
      <c r="C21" s="1">
        <f ca="1">ROUND(ASIN(C18/C20)/2/PI()*360,2)</f>
        <v>25.57</v>
      </c>
      <c r="E21" t="s">
        <v>27</v>
      </c>
      <c r="F21" s="1">
        <f ca="1">ROUND(ASIN(F18/F20)/2/PI()*360,2)</f>
        <v>45.45</v>
      </c>
      <c r="H21" t="s">
        <v>27</v>
      </c>
      <c r="I21" s="1">
        <f ca="1">ROUND(ASIN(I18/I20)/2/PI()*360,2)</f>
        <v>63.64</v>
      </c>
    </row>
    <row r="22" spans="1:16" x14ac:dyDescent="0.25">
      <c r="B22" t="s">
        <v>28</v>
      </c>
      <c r="C22">
        <f ca="1">90-C21</f>
        <v>64.430000000000007</v>
      </c>
      <c r="E22" t="s">
        <v>28</v>
      </c>
      <c r="F22">
        <f ca="1">90-F21</f>
        <v>44.55</v>
      </c>
      <c r="H22" t="s">
        <v>28</v>
      </c>
      <c r="I22">
        <f ca="1">90-I21</f>
        <v>26.36</v>
      </c>
    </row>
    <row r="23" spans="1:16" x14ac:dyDescent="0.25">
      <c r="B23" t="s">
        <v>11</v>
      </c>
      <c r="C23">
        <f ca="1">ROUND(C18*C19/2,2)</f>
        <v>7.01</v>
      </c>
      <c r="E23" t="s">
        <v>11</v>
      </c>
      <c r="F23">
        <f ca="1">ROUND(F18*F19/2,2)</f>
        <v>1.7</v>
      </c>
      <c r="H23" t="s">
        <v>11</v>
      </c>
      <c r="I23">
        <f ca="1">ROUND(I18*I19/2,2)</f>
        <v>1.24</v>
      </c>
    </row>
    <row r="24" spans="1:16" x14ac:dyDescent="0.25">
      <c r="C24" s="1"/>
    </row>
    <row r="25" spans="1:16" x14ac:dyDescent="0.25">
      <c r="C25" t="s">
        <v>26</v>
      </c>
      <c r="J25" s="2"/>
    </row>
    <row r="27" spans="1:16" x14ac:dyDescent="0.25">
      <c r="A27">
        <f ca="1">ROUND(RAND()*8-0.5,0)</f>
        <v>7</v>
      </c>
      <c r="B27" t="str">
        <f ca="1">"a = "&amp;C2&amp;" und b = "&amp;C3</f>
        <v>a = 5,24 und b = 1,04</v>
      </c>
      <c r="C27" s="1"/>
      <c r="E27" t="s">
        <v>12</v>
      </c>
      <c r="F27" t="str">
        <f ca="1">"c² = a² + b² = "&amp;C2&amp;"² + "&amp;C3&amp;"² = "&amp;C4^2</f>
        <v>c² = a² + b² = 5,24² + 1,04² = 28,5156</v>
      </c>
      <c r="G27" t="str">
        <f ca="1">"=&gt; c = "&amp;C4</f>
        <v>=&gt; c = 5,34</v>
      </c>
      <c r="H27" t="s">
        <v>30</v>
      </c>
      <c r="I27" t="str">
        <f ca="1">"tan(α) = a:b "&amp;" = "&amp;$C$2&amp;" : "&amp;C3&amp;" = "&amp;ROUND($C$2/C3,2)</f>
        <v>tan(α) = a:b  = 5,24 : 1,04 = 5,04</v>
      </c>
      <c r="J27" s="1" t="str">
        <f ca="1">"=&gt; α = "&amp;$C$5&amp;"°"</f>
        <v>=&gt; α = 78,89°</v>
      </c>
      <c r="K27" t="s">
        <v>31</v>
      </c>
      <c r="L27" t="str">
        <f ca="1">"β = 90° - α = 90° - "&amp;$C$5&amp;"°"</f>
        <v>β = 90° - α = 90° - 78,89°</v>
      </c>
      <c r="M27" t="str">
        <f ca="1">"=&gt; β = "&amp;$C$6&amp;"°"</f>
        <v>=&gt; β = 11,11°</v>
      </c>
      <c r="N27" t="s">
        <v>13</v>
      </c>
      <c r="O27" t="str">
        <f ca="1">"A = a · b : 2 = "&amp;$C$2&amp;" · "&amp;$C$3&amp;" : 2"</f>
        <v>A = a · b : 2 = 5,24 · 1,04 : 2</v>
      </c>
      <c r="P27" t="str">
        <f ca="1">"=&gt; A = "&amp;$C$7</f>
        <v>=&gt; A = 2,72</v>
      </c>
    </row>
    <row r="28" spans="1:16" x14ac:dyDescent="0.25">
      <c r="A28">
        <f ca="1">MOD(A27+1,9)</f>
        <v>8</v>
      </c>
      <c r="B28" t="str">
        <f ca="1">"a = "&amp;C10&amp;" und c = "&amp;C12</f>
        <v>a = 4,28 und c = 4,93</v>
      </c>
      <c r="C28" s="1"/>
      <c r="E28" t="s">
        <v>14</v>
      </c>
      <c r="F28" t="str">
        <f ca="1">"b² = c² - a² = "&amp;C12&amp;"² - "&amp;C10&amp;"² = "&amp;C11^2</f>
        <v>b² = c² - a² = 4,93² - 4,28² = 6,0025</v>
      </c>
      <c r="G28" t="str">
        <f ca="1">"=&gt; b = "&amp;C11</f>
        <v>=&gt; b = 2,45</v>
      </c>
      <c r="H28" t="s">
        <v>30</v>
      </c>
      <c r="I28" t="str">
        <f ca="1">"sin(α) = a:c "&amp;" = "&amp;C10&amp;" : "&amp;C12&amp;" = "&amp;ROUND(C10/C12,2)</f>
        <v>sin(α) = a:c  = 4,28 : 4,93 = 0,87</v>
      </c>
      <c r="J28" s="1" t="str">
        <f ca="1">"=&gt; α = "&amp;C13&amp;"°"</f>
        <v>=&gt; α = 60,24°</v>
      </c>
      <c r="K28" t="s">
        <v>31</v>
      </c>
      <c r="L28" t="str">
        <f ca="1">"β = 90° - α = 90° - "&amp;C13&amp;"°"</f>
        <v>β = 90° - α = 90° - 60,24°</v>
      </c>
      <c r="M28" t="str">
        <f ca="1">"=&gt; β = "&amp;C14&amp;"°"</f>
        <v>=&gt; β = 29,76°</v>
      </c>
      <c r="N28" t="s">
        <v>13</v>
      </c>
      <c r="O28" t="str">
        <f ca="1">"A = a · b : 2 = "&amp;C10&amp;" · "&amp;C11&amp;" : 2"</f>
        <v>A = a · b : 2 = 4,28 · 2,45 : 2</v>
      </c>
      <c r="P28" t="str">
        <f ca="1">"=&gt; A = "&amp;C15</f>
        <v>=&gt; A = 5,24</v>
      </c>
    </row>
    <row r="29" spans="1:16" x14ac:dyDescent="0.25">
      <c r="A29">
        <f t="shared" ref="A29:A35" ca="1" si="0">MOD(A28+1,9)</f>
        <v>0</v>
      </c>
      <c r="B29" t="str">
        <f ca="1">"b = "&amp;C19&amp;" und c = "&amp;C20</f>
        <v>b = 5,41 und c = 6</v>
      </c>
      <c r="E29" t="s">
        <v>15</v>
      </c>
      <c r="F29" t="str">
        <f ca="1">"a² = c² - b² = "&amp;C20&amp;"² - "&amp;C19&amp;"² = "&amp;C18^2</f>
        <v>a² = c² - b² = 6² - 5,41² = 6,7081</v>
      </c>
      <c r="G29" t="str">
        <f ca="1">"=&gt; a = "&amp;C18</f>
        <v>=&gt; a = 2,59</v>
      </c>
      <c r="H29" t="s">
        <v>30</v>
      </c>
      <c r="I29" t="str">
        <f ca="1">"cos(α) = b:c "&amp;" = "&amp;C19&amp;" : "&amp;C20&amp;" = "&amp;ROUND(C19/C20,2)</f>
        <v>cos(α) = b:c  = 5,41 : 6 = 0,9</v>
      </c>
      <c r="J29" s="1" t="str">
        <f ca="1">"=&gt; α = "&amp;C21&amp;"°"</f>
        <v>=&gt; α = 25,57°</v>
      </c>
      <c r="K29" t="s">
        <v>31</v>
      </c>
      <c r="L29" t="str">
        <f ca="1">"β = 90° - α = 90° - "&amp;C21&amp;"°"</f>
        <v>β = 90° - α = 90° - 25,57°</v>
      </c>
      <c r="M29" t="str">
        <f ca="1">"=&gt; β = "&amp;C22&amp;"°"</f>
        <v>=&gt; β = 64,43°</v>
      </c>
      <c r="N29" t="s">
        <v>13</v>
      </c>
      <c r="O29" t="str">
        <f ca="1">"A = a · b : 2 = "&amp;C18&amp;" · "&amp;C19&amp;" : 2"</f>
        <v>A = a · b : 2 = 2,59 · 5,41 : 2</v>
      </c>
      <c r="P29" t="str">
        <f ca="1">"=&gt; A = "&amp;C23</f>
        <v>=&gt; A = 7,01</v>
      </c>
    </row>
    <row r="30" spans="1:16" x14ac:dyDescent="0.25">
      <c r="A30">
        <f t="shared" ca="1" si="0"/>
        <v>1</v>
      </c>
      <c r="B30" t="str">
        <f ca="1">"a = "&amp;F2&amp;" und α = "&amp;F5&amp;"°"</f>
        <v>a = 2,52 und α = 35,4°</v>
      </c>
      <c r="E30" t="s">
        <v>31</v>
      </c>
      <c r="F30" t="str">
        <f ca="1">"β = 90° - α = 90° - "&amp;F5&amp;"°"</f>
        <v>β = 90° - α = 90° - 35,4°</v>
      </c>
      <c r="G30" t="str">
        <f ca="1">"=&gt; β = "&amp;F6&amp;"°"</f>
        <v>=&gt; β = 54,6°</v>
      </c>
      <c r="H30" t="s">
        <v>16</v>
      </c>
      <c r="I30" t="str">
        <f ca="1">"c = a : sin(α)"&amp;" = "&amp;F2&amp;" : sin("&amp;F5&amp;"°)  "</f>
        <v xml:space="preserve">c = a : sin(α) = 2,52 : sin(35,4°)  </v>
      </c>
      <c r="J30" s="1" t="str">
        <f ca="1">"=&gt; c = "&amp;F4</f>
        <v>=&gt; c = 4,35</v>
      </c>
      <c r="K30" t="s">
        <v>14</v>
      </c>
      <c r="L30" t="str">
        <f ca="1">"b² = c² - a² = "&amp;F4&amp;"² - "&amp;F2&amp;"² = "&amp;F3^2</f>
        <v>b² = c² - a² = 4,35² - 2,52² = 12,6025</v>
      </c>
      <c r="M30" t="str">
        <f ca="1">"=&gt; b = "&amp;F3</f>
        <v>=&gt; b = 3,55</v>
      </c>
      <c r="N30" t="s">
        <v>13</v>
      </c>
      <c r="O30" t="str">
        <f ca="1">"A = a · b : 2 = "&amp;F2&amp;" · "&amp;F3&amp;" : 2"</f>
        <v>A = a · b : 2 = 2,52 · 3,55 : 2</v>
      </c>
      <c r="P30" t="str">
        <f ca="1">"=&gt; A = "&amp;F7</f>
        <v>=&gt; A = 4,47</v>
      </c>
    </row>
    <row r="31" spans="1:16" x14ac:dyDescent="0.25">
      <c r="A31">
        <f t="shared" ca="1" si="0"/>
        <v>2</v>
      </c>
      <c r="B31" t="str">
        <f ca="1">"a = "&amp;F10&amp;" und β = "&amp;F14&amp;"°"</f>
        <v>a = 1,79 und β = 68,71°</v>
      </c>
      <c r="E31" t="s">
        <v>29</v>
      </c>
      <c r="F31" t="str">
        <f ca="1">"α = 90° - β = 90° - "&amp;F14&amp;"°"</f>
        <v>α = 90° - β = 90° - 68,71°</v>
      </c>
      <c r="G31" t="str">
        <f ca="1">"=&gt; α = "&amp;F13&amp;"°"</f>
        <v>=&gt; α = 21,29°</v>
      </c>
      <c r="H31" t="s">
        <v>16</v>
      </c>
      <c r="I31" t="str">
        <f ca="1">"c = a : cos(β)"&amp;" = "&amp;F10&amp;" : cos("&amp;F14&amp;"°)  "</f>
        <v xml:space="preserve">c = a : cos(β) = 1,79 : cos(68,71°)  </v>
      </c>
      <c r="J31" s="1" t="str">
        <f ca="1">"=&gt; c = "&amp;F12</f>
        <v>=&gt; c = 4,93</v>
      </c>
      <c r="K31" t="s">
        <v>14</v>
      </c>
      <c r="L31" t="str">
        <f ca="1">"b² = c² - a² = "&amp;F12&amp;"² - "&amp;F10&amp;"² = "&amp;F11^2</f>
        <v>b² = c² - a² = 4,93² - 1,79² = 21,0681</v>
      </c>
      <c r="M31" t="str">
        <f ca="1">"=&gt; b = "&amp;F11</f>
        <v>=&gt; b = 4,59</v>
      </c>
      <c r="N31" t="s">
        <v>13</v>
      </c>
      <c r="O31" t="str">
        <f ca="1">"A = a · b : 2 = "&amp;F10&amp;" · "&amp;F11&amp;" : 2"</f>
        <v>A = a · b : 2 = 1,79 · 4,59 : 2</v>
      </c>
      <c r="P31" t="str">
        <f ca="1">"=&gt; A = "&amp;F15</f>
        <v>=&gt; A = 4,11</v>
      </c>
    </row>
    <row r="32" spans="1:16" x14ac:dyDescent="0.25">
      <c r="A32">
        <f t="shared" ca="1" si="0"/>
        <v>3</v>
      </c>
      <c r="B32" t="str">
        <f ca="1">"b = "&amp;F19&amp;" und α = "&amp;F21&amp;"°"</f>
        <v>b = 1,83 und α = 45,45°</v>
      </c>
      <c r="E32" t="s">
        <v>31</v>
      </c>
      <c r="F32" t="str">
        <f ca="1">"β = 90° - α = 90° - "&amp;F21&amp;"°"</f>
        <v>β = 90° - α = 90° - 45,45°</v>
      </c>
      <c r="G32" t="str">
        <f ca="1">"=&gt; β = "&amp;F22&amp;"°"</f>
        <v>=&gt; β = 44,55°</v>
      </c>
      <c r="H32" t="s">
        <v>16</v>
      </c>
      <c r="I32" t="str">
        <f ca="1">"c = b : cos(α)"&amp;" = "&amp;F19&amp;" : cos("&amp;F21&amp;"°)  "</f>
        <v xml:space="preserve">c = b : cos(α) = 1,83 : cos(45,45°)  </v>
      </c>
      <c r="J32" s="1" t="str">
        <f ca="1">"=&gt; c = "&amp;F20</f>
        <v>=&gt; c = 2,61</v>
      </c>
      <c r="K32" t="s">
        <v>15</v>
      </c>
      <c r="L32" t="str">
        <f ca="1">"a² = c² - b² = "&amp;F20&amp;"² - "&amp;F19&amp;"² = "&amp;F18^2</f>
        <v>a² = c² - b² = 2,61² - 1,83² = 3,4596</v>
      </c>
      <c r="M32" t="str">
        <f ca="1">"=&gt; a = "&amp;F18</f>
        <v>=&gt; a = 1,86</v>
      </c>
      <c r="N32" t="s">
        <v>13</v>
      </c>
      <c r="O32" t="str">
        <f ca="1">"A = a · b : 2 = "&amp;F18&amp;" · "&amp;F19&amp;" : 2"</f>
        <v>A = a · b : 2 = 1,86 · 1,83 : 2</v>
      </c>
      <c r="P32" t="str">
        <f ca="1">"=&gt; A = "&amp;F23</f>
        <v>=&gt; A = 1,7</v>
      </c>
    </row>
    <row r="33" spans="1:16" x14ac:dyDescent="0.25">
      <c r="A33">
        <f t="shared" ca="1" si="0"/>
        <v>4</v>
      </c>
      <c r="B33" t="str">
        <f ca="1">"b = "&amp;I3&amp;" und β = "&amp;I6&amp;"°"</f>
        <v>b = 6,57 und β = 46,36°</v>
      </c>
      <c r="E33" t="s">
        <v>29</v>
      </c>
      <c r="F33" t="str">
        <f ca="1">"α = 90° - β = 90° - "&amp;I6&amp;"°"</f>
        <v>α = 90° - β = 90° - 46,36°</v>
      </c>
      <c r="G33" t="str">
        <f ca="1">"=&gt; α = "&amp;I5&amp;"°"</f>
        <v>=&gt; α = 43,64°</v>
      </c>
      <c r="H33" t="s">
        <v>16</v>
      </c>
      <c r="I33" t="str">
        <f ca="1">"c = b : sin(β)"&amp;" = "&amp;I3&amp;" : sin("&amp;I6&amp;"°)  "</f>
        <v xml:space="preserve">c = b : sin(β) = 6,57 : sin(46,36°)  </v>
      </c>
      <c r="J33" s="1" t="str">
        <f ca="1">"=&gt; c = "&amp;I4</f>
        <v>=&gt; c = 9,07</v>
      </c>
      <c r="K33" t="s">
        <v>15</v>
      </c>
      <c r="L33" t="str">
        <f ca="1">"a² = c² - b² = "&amp;I4&amp;"² - "&amp;I3&amp;"² = "&amp;I2^2</f>
        <v>a² = c² - b² = 9,07² - 6,57² = 39,1876</v>
      </c>
      <c r="M33" t="str">
        <f ca="1">"=&gt; a = "&amp;I2</f>
        <v>=&gt; a = 6,26</v>
      </c>
      <c r="N33" t="s">
        <v>13</v>
      </c>
      <c r="O33" t="str">
        <f ca="1">"A = a · b : 2 = "&amp;I2&amp;" · "&amp;I3&amp;" : 2"</f>
        <v>A = a · b : 2 = 6,26 · 6,57 : 2</v>
      </c>
      <c r="P33" t="str">
        <f ca="1">"=&gt; A = "&amp;I7</f>
        <v>=&gt; A = 20,56</v>
      </c>
    </row>
    <row r="34" spans="1:16" x14ac:dyDescent="0.25">
      <c r="A34">
        <f t="shared" ca="1" si="0"/>
        <v>5</v>
      </c>
      <c r="B34" t="str">
        <f ca="1">"c = "&amp;I12&amp;" und α = "&amp;I13&amp;"°"</f>
        <v>c = 7,03 und α = 22,85°</v>
      </c>
      <c r="E34" t="s">
        <v>31</v>
      </c>
      <c r="F34" t="str">
        <f ca="1">"β = 90° - α = 90° - "&amp;I13&amp;"°"</f>
        <v>β = 90° - α = 90° - 22,85°</v>
      </c>
      <c r="G34" t="str">
        <f ca="1">"=&gt; β = "&amp;I14&amp;"°"</f>
        <v>=&gt; β = 67,15°</v>
      </c>
      <c r="H34" t="s">
        <v>17</v>
      </c>
      <c r="I34" t="str">
        <f ca="1">"a = c · sin(α)"&amp;" = "&amp;I12&amp;" · sin("&amp;I13&amp;"°)  "</f>
        <v xml:space="preserve">a = c · sin(α) = 7,03 · sin(22,85°)  </v>
      </c>
      <c r="J34" s="1" t="str">
        <f ca="1">"=&gt; a = "&amp;I10</f>
        <v>=&gt; a = 2,73</v>
      </c>
      <c r="K34" t="s">
        <v>14</v>
      </c>
      <c r="L34" t="str">
        <f ca="1">"b² = c² - a² = "&amp;I12&amp;"² - "&amp;I10&amp;"² = "&amp;I11^2</f>
        <v>b² = c² - a² = 7,03² - 2,73² = 41,9904</v>
      </c>
      <c r="M34" t="str">
        <f ca="1">"=&gt; b = "&amp;I11</f>
        <v>=&gt; b = 6,48</v>
      </c>
      <c r="N34" t="s">
        <v>13</v>
      </c>
      <c r="O34" t="str">
        <f ca="1">"A = a · b : 2 = "&amp;I10&amp;" · "&amp;I11&amp;" : 2"</f>
        <v>A = a · b : 2 = 2,73 · 6,48 : 2</v>
      </c>
      <c r="P34" t="str">
        <f ca="1">"=&gt; A = "&amp;I15</f>
        <v>=&gt; A = 8,85</v>
      </c>
    </row>
    <row r="35" spans="1:16" x14ac:dyDescent="0.25">
      <c r="A35">
        <f t="shared" ca="1" si="0"/>
        <v>6</v>
      </c>
      <c r="B35" t="str">
        <f ca="1">"c = "&amp;I20&amp;" und β = "&amp;I22&amp;"°"</f>
        <v>c = 2,5 und β = 26,36°</v>
      </c>
      <c r="E35" t="s">
        <v>29</v>
      </c>
      <c r="F35" t="str">
        <f ca="1">"α = 90° - β = 90° - "&amp;I22&amp;"°"</f>
        <v>α = 90° - β = 90° - 26,36°</v>
      </c>
      <c r="G35" t="str">
        <f ca="1">"=&gt; α = "&amp;I21&amp;"°"</f>
        <v>=&gt; α = 63,64°</v>
      </c>
      <c r="H35" t="s">
        <v>17</v>
      </c>
      <c r="I35" t="str">
        <f ca="1">"a = c · cos(β)"&amp;" = "&amp;I20&amp;" · cos("&amp;I22&amp;"°)  "</f>
        <v xml:space="preserve">a = c · cos(β) = 2,5 · cos(26,36°)  </v>
      </c>
      <c r="J35" s="1" t="str">
        <f ca="1">"=&gt; a = "&amp;I18</f>
        <v>=&gt; a = 2,24</v>
      </c>
      <c r="K35" t="s">
        <v>14</v>
      </c>
      <c r="L35" t="str">
        <f ca="1">"b² = c² - a² = "&amp;I20&amp;"² - "&amp;I18&amp;"² = "&amp;I19^2</f>
        <v>b² = c² - a² = 2,5² - 2,24² = 1,2321</v>
      </c>
      <c r="M35" t="str">
        <f ca="1">"=&gt; b = "&amp;I19</f>
        <v>=&gt; b = 1,11</v>
      </c>
      <c r="N35" t="s">
        <v>13</v>
      </c>
      <c r="O35" t="str">
        <f ca="1">"A = a · b : 2 = "&amp;I18&amp;" · "&amp;I19&amp;" : 2"</f>
        <v>A = a · b : 2 = 2,24 · 1,11 : 2</v>
      </c>
      <c r="P35" t="str">
        <f ca="1">"=&gt; A = "&amp;I23</f>
        <v>=&gt; A = 1,24</v>
      </c>
    </row>
    <row r="40" spans="1:16" x14ac:dyDescent="0.25">
      <c r="A40">
        <v>1</v>
      </c>
      <c r="B40" t="str">
        <f ca="1">VLOOKUP($A40,$A$27:$F$36,2,FALSE)</f>
        <v>a = 2,52 und α = 35,4°</v>
      </c>
      <c r="E40" t="str">
        <f ca="1">VLOOKUP($A40,$A$27:$F$36,5,FALSE)</f>
        <v>Berechne β mit Winkelsummensatz</v>
      </c>
      <c r="F40" t="str">
        <f ca="1">VLOOKUP($A40,$A$27:$F$36,6,FALSE)</f>
        <v>β = 90° - α = 90° - 35,4°</v>
      </c>
      <c r="G40" t="str">
        <f ca="1">VLOOKUP($A40,$A$27:$P$36,7,FALSE)</f>
        <v>=&gt; β = 54,6°</v>
      </c>
      <c r="H40" t="str">
        <f ca="1">VLOOKUP($A40,$A$27:$P$36,8,FALSE)</f>
        <v>Berechne c mit Sinus, Kosinus, ...</v>
      </c>
      <c r="I40" t="str">
        <f ca="1">VLOOKUP($A40,$A$27:$P$36,9,FALSE)</f>
        <v xml:space="preserve">c = a : sin(α) = 2,52 : sin(35,4°)  </v>
      </c>
      <c r="J40" t="str">
        <f ca="1">VLOOKUP($A40,$A$27:$P$36,10,FALSE)</f>
        <v>=&gt; c = 4,35</v>
      </c>
      <c r="K40" t="str">
        <f ca="1">VLOOKUP($A40,$A$27:$P$36,11,FALSE)</f>
        <v>Berechne Seite b mit Pythagoras</v>
      </c>
      <c r="L40" t="str">
        <f ca="1">VLOOKUP($A40,$A$27:$P$36,12,FALSE)</f>
        <v>b² = c² - a² = 4,35² - 2,52² = 12,6025</v>
      </c>
      <c r="M40" t="str">
        <f ca="1">VLOOKUP($A40,$A$27:$P$36,13,FALSE)</f>
        <v>=&gt; b = 3,55</v>
      </c>
      <c r="N40" t="str">
        <f ca="1">VLOOKUP($A40,$A$27:$P$36,14,FALSE)</f>
        <v>Berechne Flächeninhalt A = g · h : 2</v>
      </c>
      <c r="O40" t="str">
        <f ca="1">VLOOKUP($A40,$A$27:$P$36,15,FALSE)</f>
        <v>A = a · b : 2 = 2,52 · 3,55 : 2</v>
      </c>
      <c r="P40" t="str">
        <f ca="1">VLOOKUP($A40,$A$27:$P$36,16,FALSE)</f>
        <v>=&gt; A = 4,47</v>
      </c>
    </row>
    <row r="41" spans="1:16" x14ac:dyDescent="0.25">
      <c r="A41">
        <v>4</v>
      </c>
      <c r="B41" t="str">
        <f ca="1">VLOOKUP($A41,$A$27:$F$36,2,FALSE)</f>
        <v>b = 6,57 und β = 46,36°</v>
      </c>
      <c r="E41" t="str">
        <f ca="1">VLOOKUP($A41,$A$27:$F$36,5,FALSE)</f>
        <v>Berechne α mit Winkelsummensatz</v>
      </c>
      <c r="F41" t="str">
        <f ca="1">VLOOKUP($A41,$A$27:$F$36,6,FALSE)</f>
        <v>α = 90° - β = 90° - 46,36°</v>
      </c>
      <c r="G41" t="str">
        <f ca="1">VLOOKUP($A41,$A$27:$P$36,7,FALSE)</f>
        <v>=&gt; α = 43,64°</v>
      </c>
      <c r="H41" t="str">
        <f ca="1">VLOOKUP($A41,$A$27:$P$36,8,FALSE)</f>
        <v>Berechne c mit Sinus, Kosinus, ...</v>
      </c>
      <c r="I41" t="str">
        <f ca="1">VLOOKUP($A41,$A$27:$P$36,9,FALSE)</f>
        <v xml:space="preserve">c = b : sin(β) = 6,57 : sin(46,36°)  </v>
      </c>
      <c r="J41" t="str">
        <f ca="1">VLOOKUP($A41,$A$27:$P$36,10,FALSE)</f>
        <v>=&gt; c = 9,07</v>
      </c>
      <c r="K41" t="str">
        <f ca="1">VLOOKUP($A41,$A$27:$P$36,11,FALSE)</f>
        <v>Berechne Seite a mit Pythagoras</v>
      </c>
      <c r="L41" t="str">
        <f ca="1">VLOOKUP($A41,$A$27:$P$36,12,FALSE)</f>
        <v>a² = c² - b² = 9,07² - 6,57² = 39,1876</v>
      </c>
      <c r="M41" t="str">
        <f ca="1">VLOOKUP($A41,$A$27:$P$36,13,FALSE)</f>
        <v>=&gt; a = 6,26</v>
      </c>
      <c r="N41" t="str">
        <f ca="1">VLOOKUP($A41,$A$27:$P$36,14,FALSE)</f>
        <v>Berechne Flächeninhalt A = g · h : 2</v>
      </c>
      <c r="O41" t="str">
        <f ca="1">VLOOKUP($A41,$A$27:$P$36,15,FALSE)</f>
        <v>A = a · b : 2 = 6,26 · 6,57 : 2</v>
      </c>
      <c r="P41" t="str">
        <f ca="1">VLOOKUP($A41,$A$27:$P$36,16,FALSE)</f>
        <v>=&gt; A = 20,56</v>
      </c>
    </row>
    <row r="42" spans="1:16" x14ac:dyDescent="0.25">
      <c r="A42">
        <v>7</v>
      </c>
      <c r="B42" t="str">
        <f ca="1">VLOOKUP($A42,$A$27:$F$36,2,FALSE)</f>
        <v>a = 5,24 und b = 1,04</v>
      </c>
      <c r="E42" t="str">
        <f ca="1">VLOOKUP($A42,$A$27:$F$36,5,FALSE)</f>
        <v>Berechne Seite c mit Pythagoras</v>
      </c>
      <c r="F42" t="str">
        <f ca="1">VLOOKUP($A42,$A$27:$F$36,6,FALSE)</f>
        <v>c² = a² + b² = 5,24² + 1,04² = 28,5156</v>
      </c>
      <c r="G42" t="str">
        <f ca="1">VLOOKUP($A42,$A$27:$P$36,7,FALSE)</f>
        <v>=&gt; c = 5,34</v>
      </c>
      <c r="H42" t="str">
        <f ca="1">VLOOKUP($A42,$A$27:$P$36,8,FALSE)</f>
        <v>Berechne α mit Sinus, Kosinus, ...</v>
      </c>
      <c r="I42" t="str">
        <f ca="1">VLOOKUP($A42,$A$27:$P$36,9,FALSE)</f>
        <v>tan(α) = a:b  = 5,24 : 1,04 = 5,04</v>
      </c>
      <c r="J42" t="str">
        <f ca="1">VLOOKUP($A42,$A$27:$P$36,10,FALSE)</f>
        <v>=&gt; α = 78,89°</v>
      </c>
      <c r="K42" t="str">
        <f ca="1">VLOOKUP($A42,$A$27:$P$36,11,FALSE)</f>
        <v>Berechne β mit Winkelsummensatz</v>
      </c>
      <c r="L42" t="str">
        <f ca="1">VLOOKUP($A42,$A$27:$P$36,12,FALSE)</f>
        <v>β = 90° - α = 90° - 78,89°</v>
      </c>
      <c r="M42" t="str">
        <f ca="1">VLOOKUP($A42,$A$27:$P$36,13,FALSE)</f>
        <v>=&gt; β = 11,11°</v>
      </c>
      <c r="N42" t="str">
        <f ca="1">VLOOKUP($A42,$A$27:$P$36,14,FALSE)</f>
        <v>Berechne Flächeninhalt A = g · h : 2</v>
      </c>
      <c r="O42" t="str">
        <f ca="1">VLOOKUP($A42,$A$27:$P$36,15,FALSE)</f>
        <v>A = a · b : 2 = 5,24 · 1,04 : 2</v>
      </c>
      <c r="P42" t="str">
        <f ca="1">VLOOKUP($A42,$A$27:$P$36,16,FALSE)</f>
        <v>=&gt; A = 2,72</v>
      </c>
    </row>
    <row r="45" spans="1:16" x14ac:dyDescent="0.25">
      <c r="B45" t="s">
        <v>8</v>
      </c>
      <c r="C45">
        <f ca="1">ROUND(SQRT(C47^2-C46^2),2)</f>
        <v>2.1</v>
      </c>
      <c r="E45">
        <f ca="1">ROUND(RAND()*3-0.5,0)</f>
        <v>1</v>
      </c>
      <c r="F45" t="str">
        <f ca="1">"Eine Leiter der Länge "&amp;C47&amp;" m steht "&amp;C46&amp;" m von der"</f>
        <v>Eine Leiter der Länge 2,9 m steht 2 m von der</v>
      </c>
      <c r="G45" t="s">
        <v>19</v>
      </c>
      <c r="H45" t="s">
        <v>20</v>
      </c>
      <c r="I45" t="s">
        <v>21</v>
      </c>
    </row>
    <row r="46" spans="1:16" x14ac:dyDescent="0.25">
      <c r="B46" t="s">
        <v>9</v>
      </c>
      <c r="C46" s="1">
        <f ca="1">ROUND(RAND()*1+1,1)</f>
        <v>2</v>
      </c>
    </row>
    <row r="47" spans="1:16" x14ac:dyDescent="0.25">
      <c r="B47" t="s">
        <v>10</v>
      </c>
      <c r="C47" s="1">
        <f ca="1">ROUND(RAND()*3+2.1,1)</f>
        <v>2.9</v>
      </c>
    </row>
    <row r="48" spans="1:16" x14ac:dyDescent="0.25">
      <c r="B48" t="s">
        <v>27</v>
      </c>
      <c r="C48" s="1">
        <f ca="1">ROUND(ASIN(C45/C47)/2/PI()*360,2)</f>
        <v>46.4</v>
      </c>
    </row>
    <row r="49" spans="2:10" x14ac:dyDescent="0.25">
      <c r="B49" t="s">
        <v>28</v>
      </c>
      <c r="C49">
        <f ca="1">90-C48</f>
        <v>43.6</v>
      </c>
    </row>
    <row r="50" spans="2:10" x14ac:dyDescent="0.25">
      <c r="B50" t="s">
        <v>11</v>
      </c>
      <c r="C50">
        <f ca="1">ROUND(C45*C46/2,2)</f>
        <v>2.1</v>
      </c>
    </row>
    <row r="53" spans="2:10" x14ac:dyDescent="0.25">
      <c r="B53" t="s">
        <v>8</v>
      </c>
      <c r="C53" s="1">
        <f ca="1">ROUND(RAND()*3+2.1,1)</f>
        <v>2.4</v>
      </c>
      <c r="F53" t="s">
        <v>23</v>
      </c>
      <c r="G53" t="str">
        <f>"darf der Anstellwinkel "&amp;C56&amp;"°"</f>
        <v>darf der Anstellwinkel 75°</v>
      </c>
      <c r="H53" t="s">
        <v>24</v>
      </c>
      <c r="I53" t="s">
        <v>25</v>
      </c>
      <c r="J53" t="str">
        <f ca="1">"Höhe von "&amp;C53&amp;" m zu erreichen?"</f>
        <v>Höhe von 2,4 m zu erreichen?</v>
      </c>
    </row>
    <row r="54" spans="2:10" x14ac:dyDescent="0.25">
      <c r="B54" t="s">
        <v>9</v>
      </c>
      <c r="C54">
        <f ca="1">ROUND(SQRT(C55^2-C53^2),2)</f>
        <v>0.62</v>
      </c>
    </row>
    <row r="55" spans="2:10" x14ac:dyDescent="0.25">
      <c r="B55" t="s">
        <v>10</v>
      </c>
      <c r="C55">
        <f ca="1">ROUND(C53/SIN(C56/180*PI()),2)</f>
        <v>2.48</v>
      </c>
    </row>
    <row r="56" spans="2:10" x14ac:dyDescent="0.25">
      <c r="B56" t="s">
        <v>27</v>
      </c>
      <c r="C56" s="1">
        <v>75</v>
      </c>
    </row>
    <row r="57" spans="2:10" x14ac:dyDescent="0.25">
      <c r="B57" t="s">
        <v>28</v>
      </c>
      <c r="C57">
        <f>90-C56</f>
        <v>15</v>
      </c>
    </row>
    <row r="58" spans="2:10" x14ac:dyDescent="0.25">
      <c r="B58" t="s">
        <v>11</v>
      </c>
    </row>
    <row r="59" spans="2:10" x14ac:dyDescent="0.25">
      <c r="C59" s="1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V81"/>
  <sheetViews>
    <sheetView workbookViewId="0">
      <selection activeCell="F1" sqref="F1"/>
    </sheetView>
  </sheetViews>
  <sheetFormatPr baseColWidth="10" defaultRowHeight="12.5" x14ac:dyDescent="0.25"/>
  <cols>
    <col min="5" max="5" width="13.08984375" customWidth="1"/>
    <col min="9" max="9" width="15.08984375" customWidth="1"/>
    <col min="10" max="10" width="14.90625" customWidth="1"/>
    <col min="12" max="12" width="29.453125" customWidth="1"/>
    <col min="13" max="13" width="16.6328125" customWidth="1"/>
    <col min="14" max="14" width="14.54296875" customWidth="1"/>
    <col min="15" max="15" width="10.36328125" customWidth="1"/>
    <col min="16" max="16" width="38" customWidth="1"/>
    <col min="17" max="17" width="39" bestFit="1" customWidth="1"/>
    <col min="18" max="18" width="31" customWidth="1"/>
    <col min="19" max="19" width="38" customWidth="1"/>
    <col min="20" max="20" width="39" customWidth="1"/>
  </cols>
  <sheetData>
    <row r="1" spans="4:21" x14ac:dyDescent="0.25">
      <c r="E1">
        <f>ASIN(0.5*SQRT(2))/2/PI()*360</f>
        <v>45.000000000000007</v>
      </c>
    </row>
    <row r="2" spans="4:21" ht="14.5" x14ac:dyDescent="0.35">
      <c r="E2">
        <f>SINH(0.5*SQRT(2))/2/PI()*360</f>
        <v>43.975836894333455</v>
      </c>
      <c r="F2" t="s">
        <v>8</v>
      </c>
      <c r="G2" s="1" t="s">
        <v>9</v>
      </c>
      <c r="H2" s="1" t="s">
        <v>10</v>
      </c>
      <c r="I2" s="1" t="s">
        <v>27</v>
      </c>
      <c r="J2" s="1" t="s">
        <v>28</v>
      </c>
      <c r="K2" s="14" t="s">
        <v>48</v>
      </c>
    </row>
    <row r="3" spans="4:21" x14ac:dyDescent="0.25">
      <c r="D3">
        <f ca="1">IF(AND(I3&lt;90,J3&lt;90,K3&lt;90),RAND(),0)</f>
        <v>0</v>
      </c>
      <c r="E3">
        <f ca="1">_xlfn.RANK.EQ(D3,$D$3:$D$40)</f>
        <v>15</v>
      </c>
      <c r="F3" s="15">
        <f ca="1">ROUND(RAND()*6+1,2)+G3</f>
        <v>8.8000000000000007</v>
      </c>
      <c r="G3" s="15">
        <f ca="1">ROUND(RAND()*6+1,2)</f>
        <v>5.22</v>
      </c>
      <c r="H3">
        <f ca="1">G3*SIN(K3/360*2*PI())/SIN(J3/360*2*PI())</f>
        <v>12.569152816219798</v>
      </c>
      <c r="I3" s="15">
        <f ca="1">ROUND(RAND()*60+10,2)</f>
        <v>34.770000000000003</v>
      </c>
      <c r="J3">
        <f ca="1">ASIN(G3/F3*SIN(I3/360*2*PI()))*360/2/PI()</f>
        <v>19.772228105231253</v>
      </c>
      <c r="K3">
        <f ca="1">180-I3-J3</f>
        <v>125.45777189476874</v>
      </c>
      <c r="L3" s="1" t="s">
        <v>49</v>
      </c>
      <c r="M3" s="1" t="str">
        <f>"b:a = sin(β) : sin(α) =&gt; sin(β) = b : a ∙ sin(α)"</f>
        <v>b:a = sin(β) : sin(α) =&gt; sin(β) = b : a ∙ sin(α)</v>
      </c>
      <c r="N3" s="1" t="str">
        <f ca="1">"sin(β) = "&amp;G3&amp;" : "&amp;ROUND(F3,2)&amp;" ∙ sin("&amp;I3&amp;"°) =&gt; β = "&amp;ROUND(J3,2)&amp;"°"</f>
        <v>sin(β) = 5,22 : 8,8 ∙ sin(34,77°) =&gt; β = 19,77°</v>
      </c>
      <c r="O3" s="1" t="s">
        <v>50</v>
      </c>
      <c r="P3" s="1" t="str">
        <f ca="1">"γ = 180° - α - β = 180° - "&amp;ROUND(I3,2)&amp;"° - "&amp;ROUND(J3,2)&amp;"°"</f>
        <v>γ = 180° - α - β = 180° - 34,77° - 19,77°</v>
      </c>
      <c r="Q3" s="1" t="str">
        <f ca="1">"γ = "&amp;ROUND(K3,2)&amp;"°"</f>
        <v>γ = 125,46°</v>
      </c>
      <c r="R3" s="1" t="s">
        <v>51</v>
      </c>
      <c r="S3" s="1" t="str">
        <f>"c:a = sin(γ) : sin(α) =&gt; c = a ∙ sin(γ) : sin(α)"</f>
        <v>c:a = sin(γ) : sin(α) =&gt; c = a ∙ sin(γ) : sin(α)</v>
      </c>
      <c r="T3" s="1" t="str">
        <f ca="1">"c = "&amp;F3&amp;" ∙ sin("&amp;ROUND(K3,2)&amp;"°) : sin("&amp;ROUND(I3,2)&amp;"°) = "&amp;ROUND(H3,2)</f>
        <v>c = 8,8 ∙ sin(125,46°) : sin(34,77°) = 12,57</v>
      </c>
      <c r="U3" t="str">
        <f ca="1">"a = "&amp;F3&amp;", b = "&amp;G3&amp;", α = "&amp;I3&amp;"°"</f>
        <v>a = 8,8, b = 5,22, α = 34,77°</v>
      </c>
    </row>
    <row r="4" spans="4:21" x14ac:dyDescent="0.25">
      <c r="D4">
        <f t="shared" ref="D4:D21" ca="1" si="0">IF(AND(I4&lt;90,J4&lt;90,K4&lt;90),RAND(),0)</f>
        <v>0</v>
      </c>
      <c r="E4">
        <f t="shared" ref="E4:E40" ca="1" si="1">_xlfn.RANK.EQ(D4,$D$3:$D$40)</f>
        <v>15</v>
      </c>
      <c r="F4" s="16">
        <f ca="1">SQRT(G4^2+H4^2-2*G4*H4*COS(I4/360*2*PI()))</f>
        <v>4.486112214761353</v>
      </c>
      <c r="G4" s="15">
        <f ca="1">ROUND(RAND()*6+1,2)</f>
        <v>1.61</v>
      </c>
      <c r="H4" s="15">
        <f ca="1">ROUND(RAND()*6+1,2)</f>
        <v>4.99</v>
      </c>
      <c r="I4" s="15">
        <f ca="1">ROUND(RAND()*60+10,2)</f>
        <v>62.71</v>
      </c>
      <c r="J4">
        <f ca="1">ASIN(G4/F4*SIN(I4/360*2*PI()))*360/2/PI()</f>
        <v>18.598859274344502</v>
      </c>
      <c r="K4">
        <f ca="1">180-I4-J4</f>
        <v>98.691140725655487</v>
      </c>
      <c r="L4" s="1" t="s">
        <v>52</v>
      </c>
      <c r="M4" s="1" t="str">
        <f ca="1">"a² = "&amp;G4&amp;"² + "&amp;H4&amp;"² - 2∙"&amp;G4&amp;"∙"&amp;H4&amp;"∙cos("&amp;I4&amp;"°)"</f>
        <v>a² = 1,61² + 4,99² - 2∙1,61∙4,99∙cos(62,71°)</v>
      </c>
      <c r="N4" s="1" t="str">
        <f ca="1">"a = "&amp;ROUND(F4,2)</f>
        <v>a = 4,49</v>
      </c>
      <c r="O4" s="1" t="s">
        <v>53</v>
      </c>
      <c r="P4" s="1" t="str">
        <f>"b:a = sin(β) : sin(α) =&gt; sin(β) = b : a ∙ sin(α)"</f>
        <v>b:a = sin(β) : sin(α) =&gt; sin(β) = b : a ∙ sin(α)</v>
      </c>
      <c r="Q4" s="1" t="str">
        <f ca="1">"sin(β) = "&amp;G4&amp;" : "&amp;ROUND(F4,2)&amp;" ∙ sin("&amp;I4&amp;"°) =&gt; β = "&amp;ROUND(J4,2)&amp;"°"</f>
        <v>sin(β) = 1,61 : 4,49 ∙ sin(62,71°) =&gt; β = 18,6°</v>
      </c>
      <c r="R4" s="1" t="s">
        <v>54</v>
      </c>
      <c r="S4" t="str">
        <f ca="1">"γ = 180° - α - β = 180° - "&amp;I4&amp;"° - "&amp;ROUND(J4,2)&amp;"°"</f>
        <v>γ = 180° - α - β = 180° - 62,71° - 18,6°</v>
      </c>
      <c r="T4" s="1" t="str">
        <f ca="1">"γ = "&amp;ROUND(K4,2)&amp;"°"</f>
        <v>γ = 98,69°</v>
      </c>
      <c r="U4" t="str">
        <f ca="1">"b = "&amp;G4&amp;", c = "&amp;H4&amp;", α = "&amp;I4&amp;"°"</f>
        <v>b = 1,61, c = 4,99, α = 62,71°</v>
      </c>
    </row>
    <row r="5" spans="4:21" x14ac:dyDescent="0.25">
      <c r="D5">
        <f t="shared" ca="1" si="0"/>
        <v>0.78494241812182242</v>
      </c>
      <c r="E5">
        <f t="shared" ca="1" si="1"/>
        <v>4</v>
      </c>
      <c r="F5" s="15">
        <f ca="1">ROUND(RAND()*6+1,2)+H5</f>
        <v>5.3100000000000005</v>
      </c>
      <c r="G5">
        <f ca="1">F5*SIN(J5*2*PI()/360)/SIN(I5*2*PI()/360)</f>
        <v>6.047168585876932</v>
      </c>
      <c r="H5" s="15">
        <f ca="1">ROUND(RAND()*6+1,2)</f>
        <v>4.24</v>
      </c>
      <c r="I5" s="15">
        <f ca="1">ROUND(RAND()*60+10,2)</f>
        <v>59.08</v>
      </c>
      <c r="J5">
        <f ca="1">180-I5-K5</f>
        <v>77.683135159059276</v>
      </c>
      <c r="K5">
        <f ca="1">ASIN(H5/F5*SIN(I5/360*2*PI()))/2/PI()*360</f>
        <v>43.236864840940719</v>
      </c>
      <c r="L5" s="1" t="s">
        <v>55</v>
      </c>
      <c r="M5" s="1" t="str">
        <f>"c:a = sin(γ) : sin(α) =&gt; sin(γ) = c : a ∙ sin(α)"</f>
        <v>c:a = sin(γ) : sin(α) =&gt; sin(γ) = c : a ∙ sin(α)</v>
      </c>
      <c r="N5" s="1" t="str">
        <f ca="1">"sin(γ) = "&amp;H5&amp;" : "&amp;ROUND(F5,2)&amp;" ∙ sin("&amp;I5&amp;"°) =&gt; γ = "&amp;ROUND(K5,2)&amp;"°"</f>
        <v>sin(γ) = 4,24 : 5,31 ∙ sin(59,08°) =&gt; γ = 43,24°</v>
      </c>
      <c r="O5" s="1" t="s">
        <v>56</v>
      </c>
      <c r="P5" t="str">
        <f ca="1">"β = 180° - α - γ = 180° - "&amp;I5&amp;"° - "&amp;ROUND(K5,2)&amp;"°"</f>
        <v>β = 180° - α - γ = 180° - 59,08° - 43,24°</v>
      </c>
      <c r="Q5" t="str">
        <f ca="1">"β = "&amp;ROUND(J5,2)&amp;"°"</f>
        <v>β = 77,68°</v>
      </c>
      <c r="R5" s="1" t="s">
        <v>57</v>
      </c>
      <c r="S5" s="1" t="str">
        <f>"b:a = sin(β) : sin(α) =&gt; b = a ∙ sin(β) : sin(α)"</f>
        <v>b:a = sin(β) : sin(α) =&gt; b = a ∙ sin(β) : sin(α)</v>
      </c>
      <c r="T5" s="1" t="str">
        <f ca="1">"b = "&amp;F5&amp;" ∙ sin("&amp;ROUND(J5,2)&amp;"°) : sin("&amp;I5&amp;"°) = "&amp;ROUND(G5,2)</f>
        <v>b = 5,31 ∙ sin(77,68°) : sin(59,08°) = 6,05</v>
      </c>
      <c r="U5" t="str">
        <f ca="1">"a = "&amp;F5&amp;", c = "&amp;H5&amp;", α = "&amp;I5&amp;"°"</f>
        <v>a = 5,31, c = 4,24, α = 59,08°</v>
      </c>
    </row>
    <row r="6" spans="4:21" x14ac:dyDescent="0.25">
      <c r="D6">
        <f t="shared" ca="1" si="0"/>
        <v>0</v>
      </c>
      <c r="E6">
        <f t="shared" ca="1" si="1"/>
        <v>15</v>
      </c>
      <c r="F6" s="15">
        <f ca="1">ROUND(RAND()*6+1,2)</f>
        <v>1.61</v>
      </c>
      <c r="G6" s="15">
        <f ca="1">ROUND(RAND()*6+1,2)+F6</f>
        <v>7.0100000000000007</v>
      </c>
      <c r="H6">
        <f ca="1">G6*SIN(K6/360*2*PI())/SIN(J6/360*2*PI())</f>
        <v>8.2107170469451063</v>
      </c>
      <c r="I6">
        <f ca="1">ASIN(F6/G6*SIN(J6/360*2*PI()))*360/2/PI()</f>
        <v>8.1069185328326299</v>
      </c>
      <c r="J6" s="15">
        <f ca="1">ROUND(RAND()*60+10,2)</f>
        <v>37.880000000000003</v>
      </c>
      <c r="K6">
        <f ca="1">180-I6-J6</f>
        <v>134.01308146716738</v>
      </c>
      <c r="L6" s="1" t="s">
        <v>58</v>
      </c>
      <c r="M6" s="1" t="str">
        <f>"a:b = sin(α) : sin(β) =&gt; sin(α) = a : b ∙ sin(β)"</f>
        <v>a:b = sin(α) : sin(β) =&gt; sin(α) = a : b ∙ sin(β)</v>
      </c>
      <c r="N6" s="1" t="str">
        <f ca="1">"sin(α) = "&amp;F6&amp;" : "&amp;ROUND(G6,2)&amp;" ∙ sin("&amp;J6&amp;"°) =&gt; α = "&amp;ROUND(I6,2)&amp;"°"</f>
        <v>sin(α) = 1,61 : 7,01 ∙ sin(37,88°) =&gt; α = 8,11°</v>
      </c>
      <c r="O6" s="1" t="s">
        <v>50</v>
      </c>
      <c r="P6" s="1" t="str">
        <f ca="1">"γ = 180° - α - β = 180° - "&amp;F6&amp;"° - "&amp;ROUND(G6,2)&amp;"°"</f>
        <v>γ = 180° - α - β = 180° - 1,61° - 7,01°</v>
      </c>
      <c r="Q6" s="1" t="str">
        <f ca="1">"γ = "&amp;ROUND(K6,2)&amp;"°"</f>
        <v>γ = 134,01°</v>
      </c>
      <c r="R6" s="1" t="s">
        <v>51</v>
      </c>
      <c r="S6" s="1" t="str">
        <f>"c:b = sin(γ) : sin(β) =&gt; c = b ∙ sin(γ) : sin(β)"</f>
        <v>c:b = sin(γ) : sin(β) =&gt; c = b ∙ sin(γ) : sin(β)</v>
      </c>
      <c r="T6" s="1" t="str">
        <f ca="1">"c = "&amp;G6&amp;" ∙ sin("&amp;ROUND(K6,2)&amp;"°) : sin("&amp;ROUND(J6,2)&amp;"°) = "&amp;ROUND(H6,2)</f>
        <v>c = 7,01 ∙ sin(134,01°) : sin(37,88°) = 8,21</v>
      </c>
      <c r="U6" t="str">
        <f ca="1">"a = "&amp;F6&amp;", b = "&amp;G6&amp;", β = "&amp;J6&amp;"°"</f>
        <v>a = 1,61, b = 7,01, β = 37,88°</v>
      </c>
    </row>
    <row r="7" spans="4:21" x14ac:dyDescent="0.25">
      <c r="D7">
        <f t="shared" ca="1" si="0"/>
        <v>0</v>
      </c>
      <c r="E7">
        <f t="shared" ca="1" si="1"/>
        <v>15</v>
      </c>
      <c r="F7">
        <f ca="1">G7*SIN(I7/360*2*PI())/SIN(J7/360*2*PI())</f>
        <v>10.586612100205524</v>
      </c>
      <c r="G7" s="15">
        <f ca="1">ROUND(RAND()*6+1,2)+H7</f>
        <v>8.48</v>
      </c>
      <c r="H7" s="15">
        <f ca="1">ROUND(RAND()*6+1,2)</f>
        <v>2.87</v>
      </c>
      <c r="I7">
        <f ca="1">180-J7-K7</f>
        <v>130.99259399098594</v>
      </c>
      <c r="J7" s="15">
        <f ca="1">ROUND(RAND()*60+10,2)</f>
        <v>37.200000000000003</v>
      </c>
      <c r="K7">
        <f ca="1">ASIN(H7/G7*SIN(J7/360*2*PI()))*360/2/PI()</f>
        <v>11.807406009014079</v>
      </c>
      <c r="L7" s="1" t="s">
        <v>55</v>
      </c>
      <c r="M7" s="1" t="str">
        <f>"c:b = sin(γ) : sin(β) =&gt; sin(γ) = c : b ∙ sin(β)"</f>
        <v>c:b = sin(γ) : sin(β) =&gt; sin(γ) = c : b ∙ sin(β)</v>
      </c>
      <c r="N7" s="1" t="str">
        <f ca="1">"sin(γ) = "&amp;H7&amp;" : "&amp;ROUND(G7,2)&amp;" ∙ sin("&amp;J7&amp;"°) =&gt; γ = "&amp;ROUND(K7,2)&amp;"°"</f>
        <v>sin(γ) = 2,87 : 8,48 ∙ sin(37,2°) =&gt; γ = 11,81°</v>
      </c>
      <c r="O7" s="1" t="s">
        <v>59</v>
      </c>
      <c r="P7" t="str">
        <f ca="1">"α = 180° - β - γ = 180° - "&amp;J7&amp;"° - "&amp;ROUND(K7,2)&amp;"°"</f>
        <v>α = 180° - β - γ = 180° - 37,2° - 11,81°</v>
      </c>
      <c r="Q7" t="str">
        <f ca="1">"α = "&amp;ROUND(I7,2)&amp;"°"</f>
        <v>α = 130,99°</v>
      </c>
      <c r="R7" s="1" t="s">
        <v>60</v>
      </c>
      <c r="S7" s="1" t="str">
        <f>"a:b = sin(α) : sin(β) =&gt; a = b ∙ sin(α) : sin(β)"</f>
        <v>a:b = sin(α) : sin(β) =&gt; a = b ∙ sin(α) : sin(β)</v>
      </c>
      <c r="T7" s="1" t="str">
        <f ca="1">"a = "&amp;G7&amp;" ∙ sin("&amp;ROUND(I7,2)&amp;"°) : sin("&amp;J7&amp;"°) = "&amp;ROUND(F7,2)</f>
        <v>a = 8,48 ∙ sin(130,99°) : sin(37,2°) = 10,59</v>
      </c>
      <c r="U7" t="str">
        <f ca="1">"b = "&amp;G7&amp;", c = "&amp;H7&amp;", β = "&amp;J7&amp;"°"</f>
        <v>b = 8,48, c = 2,87, β = 37,2°</v>
      </c>
    </row>
    <row r="8" spans="4:21" x14ac:dyDescent="0.25">
      <c r="D8">
        <f t="shared" ca="1" si="0"/>
        <v>0.13228919486839796</v>
      </c>
      <c r="E8">
        <f t="shared" ca="1" si="1"/>
        <v>10</v>
      </c>
      <c r="F8" s="15">
        <f ca="1">ROUND(RAND()*6+1,2)</f>
        <v>1.1499999999999999</v>
      </c>
      <c r="G8" s="16">
        <f ca="1">SQRT(F8^2+H8^2-2*F8*H8*COS(J8/360*2*PI()))</f>
        <v>1.2677455507689757</v>
      </c>
      <c r="H8" s="15">
        <f ca="1">ROUND(RAND()*6+1,2)</f>
        <v>1.17</v>
      </c>
      <c r="I8">
        <f ca="1">ASIN(F8/G8*SIN(J8/360*2*PI()))*360/2/PI()</f>
        <v>56.122936119862345</v>
      </c>
      <c r="J8" s="15">
        <f ca="1">ROUND(RAND()*60+10,2)</f>
        <v>66.239999999999995</v>
      </c>
      <c r="K8">
        <f ca="1">180-I8-J8</f>
        <v>57.63706388013766</v>
      </c>
      <c r="L8" s="1" t="s">
        <v>61</v>
      </c>
      <c r="M8" s="1" t="str">
        <f ca="1">"b² = "&amp;F8&amp;"² + "&amp;H8&amp;"² - 2∙"&amp;F8&amp;"∙"&amp;H8&amp;"∙cos("&amp;J8&amp;"°)"</f>
        <v>b² = 1,15² + 1,17² - 2∙1,15∙1,17∙cos(66,24°)</v>
      </c>
      <c r="N8" s="1" t="str">
        <f ca="1">"b = "&amp;ROUND(G8,2)</f>
        <v>b = 1,27</v>
      </c>
      <c r="O8" s="1" t="s">
        <v>62</v>
      </c>
      <c r="P8" s="1" t="str">
        <f>"a:b = sin(α) : sin(β) =&gt; sin(α) = a : b ∙ sin(β)"</f>
        <v>a:b = sin(α) : sin(β) =&gt; sin(α) = a : b ∙ sin(β)</v>
      </c>
      <c r="Q8" s="1" t="str">
        <f ca="1">"sin(α) = "&amp;F8&amp;" : "&amp;ROUND(G8,2)&amp;" ∙ sin("&amp;J8&amp;"°) =&gt; α = "&amp;ROUND(I8,2)&amp;"°"</f>
        <v>sin(α) = 1,15 : 1,27 ∙ sin(66,24°) =&gt; α = 56,12°</v>
      </c>
      <c r="R8" s="1" t="s">
        <v>54</v>
      </c>
      <c r="S8" t="str">
        <f ca="1">"γ = 180° - α - β = 180° - "&amp;ROUND(I8,2)&amp;"° - "&amp;ROUND(J8,2)&amp;"°"</f>
        <v>γ = 180° - α - β = 180° - 56,12° - 66,24°</v>
      </c>
      <c r="T8" s="1" t="str">
        <f ca="1">"γ = "&amp;ROUND(K8,2)&amp;"°"</f>
        <v>γ = 57,64°</v>
      </c>
      <c r="U8" t="str">
        <f ca="1">"a = "&amp;F8&amp;", c = "&amp;H8&amp;", β = "&amp;J8&amp;"°"</f>
        <v>a = 1,15, c = 1,17, β = 66,24°</v>
      </c>
    </row>
    <row r="9" spans="4:21" x14ac:dyDescent="0.25">
      <c r="D9">
        <f t="shared" ca="1" si="0"/>
        <v>6.049092898385644E-2</v>
      </c>
      <c r="E9">
        <f t="shared" ca="1" si="1"/>
        <v>12</v>
      </c>
      <c r="F9" s="15">
        <f ca="1">ROUND(RAND()*6+1,2)</f>
        <v>2.12</v>
      </c>
      <c r="G9" s="15">
        <f ca="1">ROUND(RAND()*6+1,2)</f>
        <v>5.03</v>
      </c>
      <c r="H9" s="16">
        <f ca="1">SQRT(F9^2+G9^2-2*F9*G9*COS(K9/360*2*PI()))</f>
        <v>4.7143761630750483</v>
      </c>
      <c r="I9">
        <f ca="1">ASIN(F9/H9*SIN(K9/360*2*PI()))*360/2/PI()</f>
        <v>24.860353504032943</v>
      </c>
      <c r="J9">
        <f ca="1">180-I9-K9</f>
        <v>85.929646495967049</v>
      </c>
      <c r="K9" s="15">
        <f ca="1">ROUND(RAND()*60+10,2)</f>
        <v>69.209999999999994</v>
      </c>
      <c r="L9" s="1" t="s">
        <v>63</v>
      </c>
      <c r="M9" s="1" t="str">
        <f ca="1">"c² = "&amp;F9&amp;"² + "&amp;G9&amp;"² - 2∙"&amp;F9&amp;"∙"&amp;G9&amp;"∙cos("&amp;K9&amp;"°)"</f>
        <v>c² = 2,12² + 5,03² - 2∙2,12∙5,03∙cos(69,21°)</v>
      </c>
      <c r="N9" s="1" t="str">
        <f ca="1">"c = "&amp;ROUND(H9,2)</f>
        <v>c = 4,71</v>
      </c>
      <c r="O9" s="1" t="s">
        <v>62</v>
      </c>
      <c r="P9" s="1" t="str">
        <f>"a:c = sin(α) : sin(γ) =&gt; sin(α) = a : c ∙ sin(γ)"</f>
        <v>a:c = sin(α) : sin(γ) =&gt; sin(α) = a : c ∙ sin(γ)</v>
      </c>
      <c r="Q9" s="1" t="str">
        <f ca="1">"sin(α) = "&amp;F9&amp;" : "&amp;ROUND(H9,2)&amp;" ∙ sin("&amp;K9&amp;"°) =&gt; α = "&amp;ROUND(I9,2)&amp;"°"</f>
        <v>sin(α) = 2,12 : 4,71 ∙ sin(69,21°) =&gt; α = 24,86°</v>
      </c>
      <c r="R9" s="1" t="s">
        <v>64</v>
      </c>
      <c r="S9" t="str">
        <f ca="1">"β = 180° - α - γ = 180° - "&amp;ROUND(I9,2)&amp;"° - "&amp;ROUND(K9,2)&amp;"°"</f>
        <v>β = 180° - α - γ = 180° - 24,86° - 69,21°</v>
      </c>
      <c r="T9" s="1" t="str">
        <f ca="1">"β = "&amp;ROUND(J9,2)&amp;"°"</f>
        <v>β = 85,93°</v>
      </c>
      <c r="U9" t="str">
        <f ca="1">"a = "&amp;F9&amp;", b = "&amp;G9&amp;", γ = "&amp;K9&amp;"°"</f>
        <v>a = 2,12, b = 5,03, γ = 69,21°</v>
      </c>
    </row>
    <row r="10" spans="4:21" x14ac:dyDescent="0.25">
      <c r="D10">
        <f t="shared" ca="1" si="0"/>
        <v>0</v>
      </c>
      <c r="E10">
        <f t="shared" ca="1" si="1"/>
        <v>15</v>
      </c>
      <c r="F10">
        <f ca="1">H10*SIN(I10/360*2*PI())/SIN(K10/360*2*PI())</f>
        <v>8.4986968862416017</v>
      </c>
      <c r="G10" s="15">
        <f ca="1">ROUND(RAND()*6+1,2)</f>
        <v>3.06</v>
      </c>
      <c r="H10" s="15">
        <f ca="1">ROUND(RAND()*6+1,2)+G10</f>
        <v>7.8599999999999994</v>
      </c>
      <c r="I10">
        <f ca="1">180-J10-K10</f>
        <v>91.292035951237196</v>
      </c>
      <c r="J10">
        <f ca="1">ASIN(G10/H10*SIN(K10/360*2*PI()))*360/2/PI()</f>
        <v>21.097964048762798</v>
      </c>
      <c r="K10" s="15">
        <f ca="1">ROUND(RAND()*60+10,2)</f>
        <v>67.61</v>
      </c>
      <c r="L10" s="1" t="s">
        <v>49</v>
      </c>
      <c r="M10" s="1" t="str">
        <f>"b:c = sin(β) : sin(γ) =&gt; sin(β) = b : c ∙ sin(γ)"</f>
        <v>b:c = sin(β) : sin(γ) =&gt; sin(β) = b : c ∙ sin(γ)</v>
      </c>
      <c r="N10" s="1" t="str">
        <f ca="1">"sin(β) = "&amp;G10&amp;" : "&amp;ROUND(H10,2)&amp;" ∙ sin("&amp;K10&amp;"°) =&gt; β = "&amp;ROUND(J10,2)&amp;"°"</f>
        <v>sin(β) = 3,06 : 7,86 ∙ sin(67,61°) =&gt; β = 21,1°</v>
      </c>
      <c r="O10" s="1" t="s">
        <v>59</v>
      </c>
      <c r="P10" t="str">
        <f ca="1">"α = 180° - β - γ = 180° - "&amp;ROUND(J10,2)&amp;"° - "&amp;K10&amp;"°"</f>
        <v>α = 180° - β - γ = 180° - 21,1° - 67,61°</v>
      </c>
      <c r="Q10" t="str">
        <f ca="1">"α = "&amp;ROUND(I10,2)&amp;"°"</f>
        <v>α = 91,29°</v>
      </c>
      <c r="R10" s="1" t="s">
        <v>60</v>
      </c>
      <c r="S10" s="1" t="str">
        <f>"a:c = sin(α) : sin(γ) =&gt; a = c ∙ sin(α) : sin(γ)"</f>
        <v>a:c = sin(α) : sin(γ) =&gt; a = c ∙ sin(α) : sin(γ)</v>
      </c>
      <c r="T10" s="1" t="str">
        <f ca="1">"a = "&amp;H10&amp;" ∙ sin("&amp;ROUND(I10,2)&amp;"°) : sin("&amp;K10&amp;"°) = "&amp;ROUND(F10,2)</f>
        <v>a = 7,86 ∙ sin(91,29°) : sin(67,61°) = 8,5</v>
      </c>
      <c r="U10" t="str">
        <f ca="1">"b = "&amp;G10&amp;", c = "&amp;H10&amp;", γ = "&amp;K10&amp;"°"</f>
        <v>b = 3,06, c = 7,86, γ = 67,61°</v>
      </c>
    </row>
    <row r="11" spans="4:21" x14ac:dyDescent="0.25">
      <c r="D11">
        <f t="shared" ca="1" si="0"/>
        <v>0</v>
      </c>
      <c r="E11">
        <f t="shared" ca="1" si="1"/>
        <v>15</v>
      </c>
      <c r="F11" s="15">
        <f ca="1">ROUND(RAND()*6+1,2)</f>
        <v>5.82</v>
      </c>
      <c r="G11">
        <f ca="1">H11*SIN(J11/360*2*PI())/SIN(K11/360*2*PI())</f>
        <v>14.805803936078407</v>
      </c>
      <c r="H11" s="15">
        <f ca="1">ROUND(RAND()*6+1,2)+F11</f>
        <v>9.75</v>
      </c>
      <c r="I11">
        <f ca="1">ASIN(F11/H11*SIN(K11/360*2*PI()))*360/2/PI()</f>
        <v>13.781128969055853</v>
      </c>
      <c r="J11">
        <f ca="1">180-K11-I11</f>
        <v>142.69887103094413</v>
      </c>
      <c r="K11" s="15">
        <f ca="1">ROUND(RAND()*60+10,2)</f>
        <v>23.52</v>
      </c>
      <c r="L11" s="1" t="s">
        <v>58</v>
      </c>
      <c r="M11" s="1" t="str">
        <f>"a:c = sin(α) : sin(γ) =&gt; sin(α) = a : c ∙ sin(γ)"</f>
        <v>a:c = sin(α) : sin(γ) =&gt; sin(α) = a : c ∙ sin(γ)</v>
      </c>
      <c r="N11" s="1" t="str">
        <f ca="1">"sin(α) = "&amp;F11&amp;" : "&amp;ROUND(H11,2)&amp;" ∙ sin("&amp;K11&amp;"°) =&gt; α = "&amp;ROUND(I11,2)&amp;"°"</f>
        <v>sin(α) = 5,82 : 9,75 ∙ sin(23,52°) =&gt; α = 13,78°</v>
      </c>
      <c r="O11" s="1" t="s">
        <v>56</v>
      </c>
      <c r="P11" t="str">
        <f ca="1">"β = 180° - α - γ = 180° - "&amp;ROUND(I11,2)&amp;"° - "&amp;ROUND(K11,2)&amp;"°"</f>
        <v>β = 180° - α - γ = 180° - 13,78° - 23,52°</v>
      </c>
      <c r="Q11" t="str">
        <f ca="1">"β = "&amp;ROUND(J11,2)&amp;"°"</f>
        <v>β = 142,7°</v>
      </c>
      <c r="R11" s="1" t="s">
        <v>57</v>
      </c>
      <c r="S11" s="1" t="str">
        <f>"b:c = sin(β) : sin(γ) =&gt; b = c ∙ sin(β) : sin(γ)"</f>
        <v>b:c = sin(β) : sin(γ) =&gt; b = c ∙ sin(β) : sin(γ)</v>
      </c>
      <c r="T11" s="1" t="str">
        <f ca="1">"b = "&amp;H11&amp;" ∙ sin("&amp;ROUND(J11,2)&amp;"°) : sin("&amp;ROUND(K11,2)&amp;"°) = "&amp;ROUND(G11,2)</f>
        <v>b = 9,75 ∙ sin(142,7°) : sin(23,52°) = 14,81</v>
      </c>
      <c r="U11" t="str">
        <f ca="1">"a = "&amp;F11&amp;", c = "&amp;H11&amp;", γ = "&amp;K11&amp;"°"</f>
        <v>a = 5,82, c = 9,75, γ = 23,52°</v>
      </c>
    </row>
    <row r="12" spans="4:21" x14ac:dyDescent="0.25">
      <c r="D12">
        <f t="shared" ca="1" si="0"/>
        <v>0.19156950917290938</v>
      </c>
      <c r="E12">
        <f t="shared" ca="1" si="1"/>
        <v>9</v>
      </c>
      <c r="F12" s="15">
        <f ca="1">ROUND(RAND()*6+1,2)</f>
        <v>2.48</v>
      </c>
      <c r="G12">
        <f ca="1">F12*SIN(J12/360*2*PI())/SIN(I12/360*2*PI())</f>
        <v>2.4970837868737421</v>
      </c>
      <c r="H12">
        <f ca="1">G12*SIN(K12/360*2*PI())/SIN(J12/360*2*PI())</f>
        <v>1.9387666716431948</v>
      </c>
      <c r="I12" s="15">
        <f t="shared" ref="I12:K20" ca="1" si="2">ROUND(RAND()*60+10,2)</f>
        <v>66.61</v>
      </c>
      <c r="J12" s="15">
        <f t="shared" ca="1" si="2"/>
        <v>67.540000000000006</v>
      </c>
      <c r="K12">
        <f ca="1">180-I12-J12</f>
        <v>45.849999999999994</v>
      </c>
      <c r="L12" s="1" t="s">
        <v>65</v>
      </c>
      <c r="M12" t="str">
        <f ca="1">"γ = 180° - α - β = 180° - "&amp;I12&amp;"° - "&amp;J12&amp;"°"</f>
        <v>γ = 180° - α - β = 180° - 66,61° - 67,54°</v>
      </c>
      <c r="N12" s="1" t="str">
        <f ca="1">"γ = "&amp;K12&amp;"°"</f>
        <v>γ = 45,85°</v>
      </c>
      <c r="O12" s="1" t="s">
        <v>66</v>
      </c>
      <c r="P12" s="1" t="str">
        <f>"b:a = sin(β) : sin(α) =&gt; b = a ∙ sin(β) : sin(α)"</f>
        <v>b:a = sin(β) : sin(α) =&gt; b = a ∙ sin(β) : sin(α)</v>
      </c>
      <c r="Q12" s="1" t="str">
        <f ca="1">"b = "&amp;F12&amp;" ∙ sin("&amp;J12&amp;"°) : sin("&amp;I12&amp;"°) = "&amp;ROUND(G12,2)</f>
        <v>b = 2,48 ∙ sin(67,54°) : sin(66,61°) = 2,5</v>
      </c>
      <c r="R12" s="1" t="s">
        <v>51</v>
      </c>
      <c r="S12" s="1" t="str">
        <f>"c:a = sin(γ) : sin(α) =&gt; c = a ∙ sin(γ) : sin(α)"</f>
        <v>c:a = sin(γ) : sin(α) =&gt; c = a ∙ sin(γ) : sin(α)</v>
      </c>
      <c r="T12" s="1" t="str">
        <f ca="1">"c = "&amp;F12&amp;" ∙ sin("&amp;K12&amp;"°) : sin("&amp;I12&amp;"°) = "&amp;ROUND(H12,2)</f>
        <v>c = 2,48 ∙ sin(45,85°) : sin(66,61°) = 1,94</v>
      </c>
      <c r="U12" t="str">
        <f ca="1">"a = "&amp;F12&amp;", α = "&amp;I12&amp;"°, β = "&amp;J12&amp;"°"</f>
        <v>a = 2,48, α = 66,61°, β = 67,54°</v>
      </c>
    </row>
    <row r="13" spans="4:21" x14ac:dyDescent="0.25">
      <c r="D13">
        <f t="shared" ca="1" si="0"/>
        <v>0.75646403478774227</v>
      </c>
      <c r="E13">
        <f t="shared" ca="1" si="1"/>
        <v>5</v>
      </c>
      <c r="F13">
        <f ca="1">G13*SIN(I13/360*2*PI())/SIN(J13/360*2*PI())</f>
        <v>0.84673005916069299</v>
      </c>
      <c r="G13" s="15">
        <f ca="1">ROUND(RAND()*6+1,2)</f>
        <v>1.21</v>
      </c>
      <c r="H13" s="1">
        <f ca="1">G13*SIN(K13/360*2*PI())/SIN(J13/360*2*PI())</f>
        <v>1.278741771600167</v>
      </c>
      <c r="I13" s="15">
        <f t="shared" ca="1" si="2"/>
        <v>39.659999999999997</v>
      </c>
      <c r="J13" s="15">
        <f t="shared" ca="1" si="2"/>
        <v>65.790000000000006</v>
      </c>
      <c r="K13">
        <f ca="1">180-I13-J13</f>
        <v>74.55</v>
      </c>
      <c r="L13" s="1" t="s">
        <v>65</v>
      </c>
      <c r="M13" t="str">
        <f ca="1">"γ = 180° - α - β = 180° - "&amp;I13&amp;"° - "&amp;J13&amp;"°"</f>
        <v>γ = 180° - α - β = 180° - 39,66° - 65,79°</v>
      </c>
      <c r="N13" s="1" t="str">
        <f ca="1">"γ = "&amp;K13&amp;"°"</f>
        <v>γ = 74,55°</v>
      </c>
      <c r="O13" s="1" t="s">
        <v>67</v>
      </c>
      <c r="P13" s="1" t="str">
        <f>"a:b = sin(α) : sin(β) =&gt; a = b ∙ sin(α) : sin(β)"</f>
        <v>a:b = sin(α) : sin(β) =&gt; a = b ∙ sin(α) : sin(β)</v>
      </c>
      <c r="Q13" s="1" t="str">
        <f ca="1">"a = "&amp;G13&amp;" ∙ sin("&amp;I13&amp;"°) : sin("&amp;J13&amp;"°) = "&amp;ROUND(F13,2)</f>
        <v>a = 1,21 ∙ sin(39,66°) : sin(65,79°) = 0,85</v>
      </c>
      <c r="R13" s="1" t="s">
        <v>51</v>
      </c>
      <c r="S13" s="1" t="str">
        <f>"c:b = sin(γ) : sin(β) =&gt; c = b ∙ sin(γ) : sin(β)"</f>
        <v>c:b = sin(γ) : sin(β) =&gt; c = b ∙ sin(γ) : sin(β)</v>
      </c>
      <c r="T13" s="1" t="str">
        <f ca="1">"c = "&amp;G13&amp;" ∙ sin("&amp;K13&amp;"°) : sin("&amp;J13&amp;"°) = "&amp;ROUND(H13,2)</f>
        <v>c = 1,21 ∙ sin(74,55°) : sin(65,79°) = 1,28</v>
      </c>
      <c r="U13" t="str">
        <f ca="1">"b = "&amp;G13&amp;", α = "&amp;I13&amp;"°, β = "&amp;J13&amp;"°"</f>
        <v>b = 1,21, α = 39,66°, β = 65,79°</v>
      </c>
    </row>
    <row r="14" spans="4:21" x14ac:dyDescent="0.25">
      <c r="D14">
        <f t="shared" ca="1" si="0"/>
        <v>7.1683497661781836E-2</v>
      </c>
      <c r="E14">
        <f t="shared" ca="1" si="1"/>
        <v>11</v>
      </c>
      <c r="F14">
        <f ca="1">H14*SIN(I14/360*2*PI())/SIN(K14/360*2*PI())</f>
        <v>3.069440962011309</v>
      </c>
      <c r="G14">
        <f ca="1">H14*SIN(J14/360*2*PI())/SIN(K14/360*2*PI())</f>
        <v>2.2941547452089748</v>
      </c>
      <c r="H14" s="15">
        <f ca="1">ROUND(RAND()*6+1,2)</f>
        <v>3.42</v>
      </c>
      <c r="I14" s="15">
        <f t="shared" ca="1" si="2"/>
        <v>61.29</v>
      </c>
      <c r="J14" s="15">
        <f t="shared" ca="1" si="2"/>
        <v>40.96</v>
      </c>
      <c r="K14">
        <f ca="1">180-I14-J14</f>
        <v>77.75</v>
      </c>
      <c r="L14" s="1" t="s">
        <v>65</v>
      </c>
      <c r="M14" t="str">
        <f ca="1">"γ = 180° - α - β = 180° - "&amp;I14&amp;"° - "&amp;J14&amp;"°"</f>
        <v>γ = 180° - α - β = 180° - 61,29° - 40,96°</v>
      </c>
      <c r="N14" s="1" t="str">
        <f ca="1">"γ = "&amp;K14&amp;"°"</f>
        <v>γ = 77,75°</v>
      </c>
      <c r="O14" s="1" t="s">
        <v>67</v>
      </c>
      <c r="P14" s="1" t="str">
        <f>"a:c = sin(α) : sin(γ) =&gt; a = c ∙ sin(α) : sin(γ)"</f>
        <v>a:c = sin(α) : sin(γ) =&gt; a = c ∙ sin(α) : sin(γ)</v>
      </c>
      <c r="Q14" s="1" t="str">
        <f ca="1">"a = "&amp;H14&amp;" ∙ sin("&amp;I14&amp;"°) : sin("&amp;K14&amp;"°) = "&amp;ROUND(F14,2)</f>
        <v>a = 3,42 ∙ sin(61,29°) : sin(77,75°) = 3,07</v>
      </c>
      <c r="R14" s="1" t="s">
        <v>57</v>
      </c>
      <c r="S14" s="1" t="str">
        <f>"b:c = sin(β) : sin(γ) =&gt; b = c ∙ sin(β) : sin(γ)"</f>
        <v>b:c = sin(β) : sin(γ) =&gt; b = c ∙ sin(β) : sin(γ)</v>
      </c>
      <c r="T14" s="1" t="str">
        <f ca="1">"b = "&amp;H14&amp;" ∙ sin("&amp;J14&amp;"°) : sin("&amp;K14&amp;"°) = "&amp;ROUND(G14,2)</f>
        <v>b = 3,42 ∙ sin(40,96°) : sin(77,75°) = 2,29</v>
      </c>
      <c r="U14" t="str">
        <f ca="1">"c = "&amp;H14&amp;", α = "&amp;I14&amp;"°, β = "&amp;J14&amp;"°"</f>
        <v>c = 3,42, α = 61,29°, β = 40,96°</v>
      </c>
    </row>
    <row r="15" spans="4:21" x14ac:dyDescent="0.25">
      <c r="D15">
        <f t="shared" ca="1" si="0"/>
        <v>0</v>
      </c>
      <c r="E15">
        <f t="shared" ca="1" si="1"/>
        <v>15</v>
      </c>
      <c r="F15" s="15">
        <f ca="1">ROUND(RAND()*6+1,2)</f>
        <v>3.25</v>
      </c>
      <c r="G15">
        <f ca="1">F15*SIN(J15/360*2*PI())/SIN(I15/360*2*PI())</f>
        <v>2.5219179385325652</v>
      </c>
      <c r="H15">
        <f ca="1">G15*SIN(K15/360*2*PI())/SIN(J15/360*2*PI())</f>
        <v>1.5704711435206145</v>
      </c>
      <c r="I15">
        <f ca="1">180-J15-K15</f>
        <v>102.66</v>
      </c>
      <c r="J15" s="15">
        <f t="shared" ca="1" si="2"/>
        <v>49.21</v>
      </c>
      <c r="K15" s="15">
        <f t="shared" ca="1" si="2"/>
        <v>28.13</v>
      </c>
      <c r="L15" s="1" t="s">
        <v>68</v>
      </c>
      <c r="M15" t="str">
        <f ca="1">"α = 180° - β - γ = 180° - "&amp;J15&amp;"° - "&amp;K15&amp;"°"</f>
        <v>α = 180° - β - γ = 180° - 49,21° - 28,13°</v>
      </c>
      <c r="N15" t="str">
        <f ca="1">"α = "&amp;I15&amp;"°"</f>
        <v>α = 102,66°</v>
      </c>
      <c r="O15" s="1" t="s">
        <v>66</v>
      </c>
      <c r="P15" s="1" t="str">
        <f>"b:a = sin(β) : sin(α) =&gt; b = a ∙ sin(β) : sin(α)"</f>
        <v>b:a = sin(β) : sin(α) =&gt; b = a ∙ sin(β) : sin(α)</v>
      </c>
      <c r="Q15" s="1" t="str">
        <f ca="1">"b = "&amp;F15&amp;" ∙ sin("&amp;J15&amp;"°) : sin("&amp;I15&amp;"°) = "&amp;ROUND(G15,2)</f>
        <v>b = 3,25 ∙ sin(49,21°) : sin(102,66°) = 2,52</v>
      </c>
      <c r="R15" s="1" t="s">
        <v>51</v>
      </c>
      <c r="S15" s="1" t="str">
        <f>"c:a = sin(γ) : sin(α) =&gt; c = a ∙ sin(γ) : sin(α)"</f>
        <v>c:a = sin(γ) : sin(α) =&gt; c = a ∙ sin(γ) : sin(α)</v>
      </c>
      <c r="T15" s="1" t="str">
        <f ca="1">"c = "&amp;F15&amp;" ∙ sin("&amp;K15&amp;"°) : sin("&amp;I15&amp;"°) = "&amp;ROUND(H15,2)</f>
        <v>c = 3,25 ∙ sin(28,13°) : sin(102,66°) = 1,57</v>
      </c>
      <c r="U15" t="str">
        <f ca="1">"a = "&amp;F15&amp;", β = "&amp;J15&amp;"°, γ = "&amp;K15&amp;"°"</f>
        <v>a = 3,25, β = 49,21°, γ = 28,13°</v>
      </c>
    </row>
    <row r="16" spans="4:21" x14ac:dyDescent="0.25">
      <c r="D16">
        <f t="shared" ca="1" si="0"/>
        <v>0</v>
      </c>
      <c r="E16">
        <f t="shared" ca="1" si="1"/>
        <v>15</v>
      </c>
      <c r="F16">
        <f ca="1">G16*SIN(I16/360*2*PI())/SIN(J16/360*2*PI())</f>
        <v>4.4127634131638418</v>
      </c>
      <c r="G16" s="15">
        <f ca="1">ROUND(RAND()*6+1,2)</f>
        <v>3.82</v>
      </c>
      <c r="H16" s="1">
        <f ca="1">G16*SIN(K16/360*2*PI())/SIN(J16/360*2*PI())</f>
        <v>0.95423031443640915</v>
      </c>
      <c r="I16">
        <f ca="1">180-J16-K16</f>
        <v>122.99</v>
      </c>
      <c r="J16" s="15">
        <f t="shared" ca="1" si="2"/>
        <v>46.56</v>
      </c>
      <c r="K16" s="15">
        <f t="shared" ca="1" si="2"/>
        <v>10.45</v>
      </c>
      <c r="L16" s="1" t="s">
        <v>68</v>
      </c>
      <c r="M16" t="str">
        <f ca="1">"α = 180° - β - γ = 180° - "&amp;J16&amp;"° - "&amp;K16&amp;"°"</f>
        <v>α = 180° - β - γ = 180° - 46,56° - 10,45°</v>
      </c>
      <c r="N16" t="str">
        <f ca="1">"α = "&amp;I16&amp;"°"</f>
        <v>α = 122,99°</v>
      </c>
      <c r="O16" s="1" t="s">
        <v>67</v>
      </c>
      <c r="P16" s="1" t="str">
        <f>"a:b = sin(α) : sin(β) =&gt; a = b ∙ sin(α) : sin(β)"</f>
        <v>a:b = sin(α) : sin(β) =&gt; a = b ∙ sin(α) : sin(β)</v>
      </c>
      <c r="Q16" s="1" t="str">
        <f ca="1">"a = "&amp;G16&amp;" ∙ sin("&amp;I16&amp;"°) : sin("&amp;J16&amp;"°) = "&amp;ROUND(F16,2)</f>
        <v>a = 3,82 ∙ sin(122,99°) : sin(46,56°) = 4,41</v>
      </c>
      <c r="R16" s="1" t="s">
        <v>51</v>
      </c>
      <c r="S16" s="1" t="str">
        <f>"c:b = sin(γ) : sin(β) =&gt; c = b ∙ sin(γ) : sin(β)"</f>
        <v>c:b = sin(γ) : sin(β) =&gt; c = b ∙ sin(γ) : sin(β)</v>
      </c>
      <c r="T16" s="1" t="str">
        <f ca="1">"c = "&amp;G16&amp;" ∙ sin("&amp;K16&amp;"°) : sin("&amp;J16&amp;"°) = "&amp;ROUND(H16,2)</f>
        <v>c = 3,82 ∙ sin(10,45°) : sin(46,56°) = 0,95</v>
      </c>
      <c r="U16" t="str">
        <f ca="1">"b = "&amp;G16&amp;", β = "&amp;J16&amp;"°, γ = "&amp;K16&amp;"°"</f>
        <v>b = 3,82, β = 46,56°, γ = 10,45°</v>
      </c>
    </row>
    <row r="17" spans="4:21" x14ac:dyDescent="0.25">
      <c r="D17">
        <f t="shared" ca="1" si="0"/>
        <v>0</v>
      </c>
      <c r="E17">
        <f t="shared" ca="1" si="1"/>
        <v>15</v>
      </c>
      <c r="F17">
        <f ca="1">H17*SIN(I17/360*2*PI())/SIN(K17/360*2*PI())</f>
        <v>6.2116905578064081</v>
      </c>
      <c r="G17">
        <f ca="1">H17*SIN(J17/360*2*PI())/SIN(K17/360*2*PI())</f>
        <v>3.5878324835702529</v>
      </c>
      <c r="H17" s="15">
        <f ca="1">ROUND(RAND()*6+1,2)</f>
        <v>4.78</v>
      </c>
      <c r="I17">
        <f ca="1">180-J17-K17</f>
        <v>94.79000000000002</v>
      </c>
      <c r="J17" s="15">
        <f t="shared" ca="1" si="2"/>
        <v>35.14</v>
      </c>
      <c r="K17" s="15">
        <f t="shared" ca="1" si="2"/>
        <v>50.07</v>
      </c>
      <c r="L17" s="1" t="s">
        <v>68</v>
      </c>
      <c r="M17" t="str">
        <f ca="1">"α = 180° - β - γ = 180° - "&amp;J17&amp;"° - "&amp;K17&amp;"°"</f>
        <v>α = 180° - β - γ = 180° - 35,14° - 50,07°</v>
      </c>
      <c r="N17" t="str">
        <f ca="1">"α = "&amp;I17&amp;"°"</f>
        <v>α = 94,79°</v>
      </c>
      <c r="O17" s="1" t="s">
        <v>67</v>
      </c>
      <c r="P17" s="1" t="str">
        <f>"a:c = sin(α) : sin(γ) =&gt; a = c ∙ sin(α) : sin(γ)"</f>
        <v>a:c = sin(α) : sin(γ) =&gt; a = c ∙ sin(α) : sin(γ)</v>
      </c>
      <c r="Q17" s="1" t="str">
        <f ca="1">"a = "&amp;H17&amp;" ∙ sin("&amp;I17&amp;"°) : sin("&amp;K17&amp;"°) = "&amp;ROUND(F17,2)</f>
        <v>a = 4,78 ∙ sin(94,79°) : sin(50,07°) = 6,21</v>
      </c>
      <c r="R17" s="1" t="s">
        <v>57</v>
      </c>
      <c r="S17" s="1" t="str">
        <f>"b:c = sin(β) : sin(γ) =&gt; b = c ∙ sin(β) : sin(γ)"</f>
        <v>b:c = sin(β) : sin(γ) =&gt; b = c ∙ sin(β) : sin(γ)</v>
      </c>
      <c r="T17" s="1" t="str">
        <f ca="1">"b = "&amp;H17&amp;" ∙ sin("&amp;J17&amp;"°) : sin("&amp;K17&amp;"°) = "&amp;ROUND(G17,2)</f>
        <v>b = 4,78 ∙ sin(35,14°) : sin(50,07°) = 3,59</v>
      </c>
      <c r="U17" t="str">
        <f ca="1">"c = "&amp;H17&amp;", β = "&amp;J17&amp;"°, γ = "&amp;K17&amp;"°"</f>
        <v>c = 4,78, β = 35,14°, γ = 50,07°</v>
      </c>
    </row>
    <row r="18" spans="4:21" ht="14.5" x14ac:dyDescent="0.35">
      <c r="D18">
        <f t="shared" ca="1" si="0"/>
        <v>0.87931971488568939</v>
      </c>
      <c r="E18">
        <f t="shared" ca="1" si="1"/>
        <v>2</v>
      </c>
      <c r="F18" s="15">
        <f ca="1">ROUND(RAND()*6+1,2)</f>
        <v>4.24</v>
      </c>
      <c r="G18">
        <f ca="1">F18*SIN(J18/360*2*PI())/SIN(I18/360*2*PI())</f>
        <v>4.0366055739902755</v>
      </c>
      <c r="H18">
        <f ca="1">G18*SIN(K18/360*2*PI())/SIN(J18/360*2*PI())</f>
        <v>4.1007610154147072</v>
      </c>
      <c r="I18" s="15">
        <f t="shared" ca="1" si="2"/>
        <v>62.8</v>
      </c>
      <c r="J18" s="14">
        <f ca="1">180-I18-K18</f>
        <v>57.86</v>
      </c>
      <c r="K18" s="15">
        <f t="shared" ca="1" si="2"/>
        <v>59.34</v>
      </c>
      <c r="L18" s="1" t="s">
        <v>69</v>
      </c>
      <c r="M18" t="str">
        <f ca="1">"β = 180° - α - γ = 180° - "&amp;I18&amp;"° - "&amp;K18&amp;"°"</f>
        <v>β = 180° - α - γ = 180° - 62,8° - 59,34°</v>
      </c>
      <c r="N18" t="str">
        <f ca="1">"β = "&amp;J18&amp;"°"</f>
        <v>β = 57,86°</v>
      </c>
      <c r="O18" s="1" t="s">
        <v>66</v>
      </c>
      <c r="P18" s="1" t="str">
        <f>"b:a = sin(β) : sin(α) =&gt; b = a ∙ sin(β) : sin(α)"</f>
        <v>b:a = sin(β) : sin(α) =&gt; b = a ∙ sin(β) : sin(α)</v>
      </c>
      <c r="Q18" s="1" t="str">
        <f ca="1">"b = "&amp;F18&amp;" ∙ sin("&amp;J18&amp;"°) : sin("&amp;I18&amp;"°) = "&amp;ROUND(G18,2)</f>
        <v>b = 4,24 ∙ sin(57,86°) : sin(62,8°) = 4,04</v>
      </c>
      <c r="R18" s="1" t="s">
        <v>51</v>
      </c>
      <c r="S18" s="1" t="str">
        <f>"c:a = sin(γ) : sin(α) =&gt; c = a ∙ sin(γ) : sin(α)"</f>
        <v>c:a = sin(γ) : sin(α) =&gt; c = a ∙ sin(γ) : sin(α)</v>
      </c>
      <c r="T18" s="1" t="str">
        <f ca="1">"c = "&amp;F18&amp;" ∙ sin("&amp;K18&amp;"°) : sin("&amp;I18&amp;"°) = "&amp;ROUND(H18,2)</f>
        <v>c = 4,24 ∙ sin(59,34°) : sin(62,8°) = 4,1</v>
      </c>
      <c r="U18" t="str">
        <f ca="1">"a = "&amp;F18&amp;", α = "&amp;I18&amp;"°, γ = "&amp;K18&amp;"°"</f>
        <v>a = 4,24, α = 62,8°, γ = 59,34°</v>
      </c>
    </row>
    <row r="19" spans="4:21" ht="14.5" x14ac:dyDescent="0.35">
      <c r="D19">
        <f t="shared" ca="1" si="0"/>
        <v>0</v>
      </c>
      <c r="E19">
        <f t="shared" ca="1" si="1"/>
        <v>15</v>
      </c>
      <c r="F19">
        <f ca="1">G19*SIN(I19/360*2*PI())/SIN(J19/360*2*PI())</f>
        <v>3.4207494344397515</v>
      </c>
      <c r="G19" s="15">
        <f ca="1">ROUND(RAND()*6+1,2)</f>
        <v>4.09</v>
      </c>
      <c r="H19" s="1">
        <f ca="1">G19*SIN(K19/360*2*PI())/SIN(J19/360*2*PI())</f>
        <v>1.1821854154944729</v>
      </c>
      <c r="I19" s="15">
        <f t="shared" ca="1" si="2"/>
        <v>48.37</v>
      </c>
      <c r="J19" s="14">
        <f ca="1">180-I19-K19</f>
        <v>116.66</v>
      </c>
      <c r="K19" s="15">
        <f t="shared" ca="1" si="2"/>
        <v>14.97</v>
      </c>
      <c r="L19" s="1" t="s">
        <v>69</v>
      </c>
      <c r="M19" t="str">
        <f ca="1">"β = 180° - α - γ = 180° - "&amp;I19&amp;"° - "&amp;K19&amp;"°"</f>
        <v>β = 180° - α - γ = 180° - 48,37° - 14,97°</v>
      </c>
      <c r="N19" t="str">
        <f ca="1">"β = "&amp;J19&amp;"°"</f>
        <v>β = 116,66°</v>
      </c>
      <c r="O19" s="1" t="s">
        <v>67</v>
      </c>
      <c r="P19" s="1" t="str">
        <f>"a:b = sin(α) : sin(β) =&gt; a = b ∙ sin(α) : sin(β)"</f>
        <v>a:b = sin(α) : sin(β) =&gt; a = b ∙ sin(α) : sin(β)</v>
      </c>
      <c r="Q19" s="1" t="str">
        <f ca="1">"a = "&amp;G19&amp;" ∙ sin("&amp;I19&amp;"°) : sin("&amp;J19&amp;"°) = "&amp;ROUND(F19,2)</f>
        <v>a = 4,09 ∙ sin(48,37°) : sin(116,66°) = 3,42</v>
      </c>
      <c r="R19" s="1" t="s">
        <v>51</v>
      </c>
      <c r="S19" s="1" t="str">
        <f>"c:b = sin(γ) : sin(β) =&gt; c = b ∙ sin(γ) : sin(β)"</f>
        <v>c:b = sin(γ) : sin(β) =&gt; c = b ∙ sin(γ) : sin(β)</v>
      </c>
      <c r="T19" s="1" t="str">
        <f ca="1">"c = "&amp;G19&amp;" ∙ sin("&amp;K19&amp;"°) : sin("&amp;J19&amp;"°) = "&amp;ROUND(H19,2)</f>
        <v>c = 4,09 ∙ sin(14,97°) : sin(116,66°) = 1,18</v>
      </c>
      <c r="U19" t="str">
        <f ca="1">"b = "&amp;G19&amp;", α = "&amp;I19&amp;"°, γ = "&amp;K19&amp;"°"</f>
        <v>b = 4,09, α = 48,37°, γ = 14,97°</v>
      </c>
    </row>
    <row r="20" spans="4:21" ht="14.5" x14ac:dyDescent="0.35">
      <c r="D20">
        <f t="shared" ca="1" si="0"/>
        <v>0</v>
      </c>
      <c r="E20">
        <f t="shared" ca="1" si="1"/>
        <v>15</v>
      </c>
      <c r="F20">
        <f ca="1">H20*SIN(I20/360*2*PI())/SIN(K20/360*2*PI())</f>
        <v>1.630045076029053</v>
      </c>
      <c r="G20">
        <f ca="1">H20*SIN(J20/360*2*PI())/SIN(K20/360*2*PI())</f>
        <v>2.980330021357199</v>
      </c>
      <c r="H20" s="15">
        <f ca="1">ROUND(RAND()*6+1,2)</f>
        <v>1.97</v>
      </c>
      <c r="I20" s="15">
        <f t="shared" ca="1" si="2"/>
        <v>30.61</v>
      </c>
      <c r="J20" s="14">
        <f ca="1">180-I20-K20</f>
        <v>111.41</v>
      </c>
      <c r="K20" s="15">
        <f t="shared" ca="1" si="2"/>
        <v>37.979999999999997</v>
      </c>
      <c r="L20" s="1" t="s">
        <v>69</v>
      </c>
      <c r="M20" t="str">
        <f ca="1">"β = 180° - α - γ = 180° - "&amp;I20&amp;"° - "&amp;K20&amp;"°"</f>
        <v>β = 180° - α - γ = 180° - 30,61° - 37,98°</v>
      </c>
      <c r="N20" t="str">
        <f ca="1">"β = "&amp;J20&amp;"°"</f>
        <v>β = 111,41°</v>
      </c>
      <c r="O20" s="1" t="s">
        <v>67</v>
      </c>
      <c r="P20" s="1" t="str">
        <f>"a:c = sin(α) : sin(γ) =&gt; a = c ∙ sin(α) : sin(γ)"</f>
        <v>a:c = sin(α) : sin(γ) =&gt; a = c ∙ sin(α) : sin(γ)</v>
      </c>
      <c r="Q20" s="1" t="str">
        <f ca="1">"a = "&amp;H20&amp;" ∙ sin("&amp;I20&amp;"°) : sin("&amp;K20&amp;"°) = "&amp;ROUND(F20,2)</f>
        <v>a = 1,97 ∙ sin(30,61°) : sin(37,98°) = 1,63</v>
      </c>
      <c r="R20" s="1" t="s">
        <v>57</v>
      </c>
      <c r="S20" s="1" t="str">
        <f>"b:c = sin(β) : sin(γ) =&gt; b = c ∙ sin(β) : sin(γ)"</f>
        <v>b:c = sin(β) : sin(γ) =&gt; b = c ∙ sin(β) : sin(γ)</v>
      </c>
      <c r="T20" s="1" t="str">
        <f ca="1">"b = "&amp;H20&amp;" ∙ sin("&amp;J20&amp;"°) : sin("&amp;K20&amp;"°) = "&amp;ROUND(G20,2)</f>
        <v>b = 1,97 ∙ sin(111,41°) : sin(37,98°) = 2,98</v>
      </c>
      <c r="U20" t="str">
        <f ca="1">"c = "&amp;H20&amp;", α = "&amp;I20&amp;"°, γ = "&amp;K20&amp;"°"</f>
        <v>c = 1,97, α = 30,61°, γ = 37,98°</v>
      </c>
    </row>
    <row r="21" spans="4:21" x14ac:dyDescent="0.25">
      <c r="D21">
        <f t="shared" ca="1" si="0"/>
        <v>0</v>
      </c>
      <c r="E21">
        <f t="shared" ca="1" si="1"/>
        <v>15</v>
      </c>
      <c r="F21" s="15">
        <f ca="1">ROUND(RAND()*6+1,2)+G21</f>
        <v>3.77</v>
      </c>
      <c r="G21" s="15">
        <f ca="1">ROUND(RAND()*6+1,2)</f>
        <v>1.63</v>
      </c>
      <c r="H21">
        <f ca="1">G21*SIN(K21/360*2*PI())/SIN(J21/360*2*PI())</f>
        <v>5.2658257316931483</v>
      </c>
      <c r="I21" s="15">
        <f ca="1">ROUND(RAND()*60+10,2)</f>
        <v>19.59</v>
      </c>
      <c r="J21">
        <f ca="1">ASIN(G21/F21*SIN(I21/360*2*PI()))*360/2/PI()</f>
        <v>8.3352523561451655</v>
      </c>
      <c r="K21">
        <f ca="1">180-I21-J21</f>
        <v>152.07474764385483</v>
      </c>
      <c r="L21" s="1" t="s">
        <v>49</v>
      </c>
      <c r="M21" s="1" t="str">
        <f>"b:a = sin(β) : sin(α) =&gt; sin(β) = b : a ∙ sin(α)"</f>
        <v>b:a = sin(β) : sin(α) =&gt; sin(β) = b : a ∙ sin(α)</v>
      </c>
      <c r="N21" s="1" t="str">
        <f ca="1">"sin(β) = "&amp;G21&amp;" : "&amp;ROUND(F21,2)&amp;" ∙ sin("&amp;I21&amp;"°) =&gt; β = "&amp;ROUND(J21,2)&amp;"°"</f>
        <v>sin(β) = 1,63 : 3,77 ∙ sin(19,59°) =&gt; β = 8,34°</v>
      </c>
      <c r="O21" s="1" t="s">
        <v>50</v>
      </c>
      <c r="P21" s="1" t="str">
        <f ca="1">"γ = 180° - α - β = 180° - "&amp;ROUND(I21,2)&amp;"° - "&amp;ROUND(J21,2)&amp;"°"</f>
        <v>γ = 180° - α - β = 180° - 19,59° - 8,34°</v>
      </c>
      <c r="Q21" s="1" t="str">
        <f ca="1">"γ = "&amp;ROUND(K21,2)&amp;"°"</f>
        <v>γ = 152,07°</v>
      </c>
      <c r="R21" s="1" t="s">
        <v>51</v>
      </c>
      <c r="S21" s="1" t="str">
        <f>"c:a = sin(γ) : sin(α) =&gt; c = a ∙ sin(γ) : sin(α)"</f>
        <v>c:a = sin(γ) : sin(α) =&gt; c = a ∙ sin(γ) : sin(α)</v>
      </c>
      <c r="T21" s="1" t="str">
        <f ca="1">"c = "&amp;F21&amp;" ∙ sin("&amp;ROUND(K21,2)&amp;"°) : sin("&amp;ROUND(I21,2)&amp;"°) = "&amp;ROUND(H21,2)</f>
        <v>c = 3,77 ∙ sin(152,07°) : sin(19,59°) = 5,27</v>
      </c>
      <c r="U21" t="str">
        <f ca="1">"a = "&amp;F21&amp;", b = "&amp;G21&amp;", α = "&amp;I21&amp;"°"</f>
        <v>a = 3,77, b = 1,63, α = 19,59°</v>
      </c>
    </row>
    <row r="22" spans="4:21" x14ac:dyDescent="0.25">
      <c r="D22">
        <f ca="1">IF(AND(I22&lt;90,J22&lt;90,K22&lt;90),RAND(),0)</f>
        <v>0.50272917413038964</v>
      </c>
      <c r="E22">
        <f t="shared" ca="1" si="1"/>
        <v>7</v>
      </c>
      <c r="F22" s="15">
        <f ca="1">ROUND(RAND()*6+1,2)+G22</f>
        <v>7.77</v>
      </c>
      <c r="G22" s="15">
        <f ca="1">ROUND(RAND()*6+1,2)</f>
        <v>4.08</v>
      </c>
      <c r="H22">
        <f ca="1">G22*SIN(K22/360*2*PI())/SIN(J22/360*2*PI())</f>
        <v>8.5151500061889234</v>
      </c>
      <c r="I22" s="15">
        <f ca="1">ROUND(RAND()*60+10,2)</f>
        <v>65.53</v>
      </c>
      <c r="J22">
        <f ca="1">ASIN(G22/F22*SIN(I22/360*2*PI()))*360/2/PI()</f>
        <v>28.55038878498447</v>
      </c>
      <c r="K22">
        <f ca="1">180-I22-J22</f>
        <v>85.919611215015522</v>
      </c>
      <c r="L22" s="1" t="s">
        <v>49</v>
      </c>
      <c r="M22" s="1" t="str">
        <f>"b:a = sin(β) : sin(α) =&gt; sin(β) = b : a ∙ sin(α)"</f>
        <v>b:a = sin(β) : sin(α) =&gt; sin(β) = b : a ∙ sin(α)</v>
      </c>
      <c r="N22" s="1" t="str">
        <f ca="1">"sin(β) = "&amp;G22&amp;" : "&amp;ROUND(F22,2)&amp;" ∙ sin("&amp;I22&amp;"°) =&gt; β = "&amp;ROUND(J22,2)&amp;"°"</f>
        <v>sin(β) = 4,08 : 7,77 ∙ sin(65,53°) =&gt; β = 28,55°</v>
      </c>
      <c r="O22" s="1" t="s">
        <v>50</v>
      </c>
      <c r="P22" s="1" t="str">
        <f ca="1">"γ = 180° - α - β = 180° - "&amp;ROUND(I22,2)&amp;"° - "&amp;ROUND(J22,2)&amp;"°"</f>
        <v>γ = 180° - α - β = 180° - 65,53° - 28,55°</v>
      </c>
      <c r="Q22" s="1" t="str">
        <f ca="1">"γ = "&amp;ROUND(K22,2)&amp;"°"</f>
        <v>γ = 85,92°</v>
      </c>
      <c r="R22" s="1" t="s">
        <v>51</v>
      </c>
      <c r="S22" s="1" t="str">
        <f>"c:a = sin(γ) : sin(α) =&gt; c = a ∙ sin(γ) : sin(α)"</f>
        <v>c:a = sin(γ) : sin(α) =&gt; c = a ∙ sin(γ) : sin(α)</v>
      </c>
      <c r="T22" s="1" t="str">
        <f ca="1">"c = "&amp;F22&amp;" ∙ sin("&amp;ROUND(K22,2)&amp;"°) : sin("&amp;ROUND(I22,2)&amp;"°) = "&amp;ROUND(H22,2)</f>
        <v>c = 7,77 ∙ sin(85,92°) : sin(65,53°) = 8,52</v>
      </c>
      <c r="U22" t="str">
        <f ca="1">"a = "&amp;F22&amp;", b = "&amp;G22&amp;", α = "&amp;I22&amp;"°"</f>
        <v>a = 7,77, b = 4,08, α = 65,53°</v>
      </c>
    </row>
    <row r="23" spans="4:21" x14ac:dyDescent="0.25">
      <c r="D23">
        <f t="shared" ref="D23:D40" ca="1" si="3">IF(AND(I23&lt;90,J23&lt;90,K23&lt;90),RAND(),0)</f>
        <v>0</v>
      </c>
      <c r="E23">
        <f t="shared" ca="1" si="1"/>
        <v>15</v>
      </c>
      <c r="F23" s="16">
        <f ca="1">SQRT(G23^2+H23^2-2*G23*H23*COS(I23/360*2*PI()))</f>
        <v>3.0736302777727116</v>
      </c>
      <c r="G23" s="15">
        <f ca="1">ROUND(RAND()*6+1,2)</f>
        <v>2.0699999999999998</v>
      </c>
      <c r="H23" s="15">
        <f ca="1">ROUND(RAND()*6+1,2)</f>
        <v>5.08</v>
      </c>
      <c r="I23" s="15">
        <f ca="1">ROUND(RAND()*60+10,2)</f>
        <v>11.01</v>
      </c>
      <c r="J23">
        <f ca="1">ASIN(G23/F23*SIN(I23/360*2*PI()))*360/2/PI()</f>
        <v>7.3898346259222603</v>
      </c>
      <c r="K23">
        <f ca="1">180-I23-J23</f>
        <v>161.60016537407776</v>
      </c>
      <c r="L23" s="1" t="s">
        <v>52</v>
      </c>
      <c r="M23" s="1" t="str">
        <f ca="1">"a² = "&amp;G23&amp;"² + "&amp;H23&amp;"² - 2∙"&amp;G23&amp;"∙"&amp;H23&amp;"∙cos("&amp;I23&amp;"°)"</f>
        <v>a² = 2,07² + 5,08² - 2∙2,07∙5,08∙cos(11,01°)</v>
      </c>
      <c r="N23" s="1" t="str">
        <f ca="1">"a = "&amp;ROUND(F23,2)</f>
        <v>a = 3,07</v>
      </c>
      <c r="O23" s="1" t="s">
        <v>53</v>
      </c>
      <c r="P23" s="1" t="str">
        <f>"b:a = sin(β) : sin(α) =&gt; sin(β) = b : a ∙ sin(α)"</f>
        <v>b:a = sin(β) : sin(α) =&gt; sin(β) = b : a ∙ sin(α)</v>
      </c>
      <c r="Q23" s="1" t="str">
        <f ca="1">"sin(β) = "&amp;G23&amp;" : "&amp;ROUND(F23,2)&amp;" ∙ sin("&amp;I23&amp;"°) =&gt; β = "&amp;ROUND(J23,2)&amp;"°"</f>
        <v>sin(β) = 2,07 : 3,07 ∙ sin(11,01°) =&gt; β = 7,39°</v>
      </c>
      <c r="R23" s="1" t="s">
        <v>54</v>
      </c>
      <c r="S23" t="str">
        <f ca="1">"γ = 180° - α - β = 180° - "&amp;I23&amp;"° - "&amp;ROUND(J23,2)&amp;"°"</f>
        <v>γ = 180° - α - β = 180° - 11,01° - 7,39°</v>
      </c>
      <c r="T23" s="1" t="str">
        <f ca="1">"γ = "&amp;ROUND(K23,2)&amp;"°"</f>
        <v>γ = 161,6°</v>
      </c>
      <c r="U23" t="str">
        <f ca="1">"b = "&amp;G23&amp;", c = "&amp;H23&amp;", α = "&amp;I23&amp;"°"</f>
        <v>b = 2,07, c = 5,08, α = 11,01°</v>
      </c>
    </row>
    <row r="24" spans="4:21" x14ac:dyDescent="0.25">
      <c r="D24">
        <f t="shared" ca="1" si="3"/>
        <v>0.19440161676486534</v>
      </c>
      <c r="E24">
        <f t="shared" ca="1" si="1"/>
        <v>8</v>
      </c>
      <c r="F24" s="15">
        <f ca="1">ROUND(RAND()*6+1,2)+H24</f>
        <v>9.9899999999999984</v>
      </c>
      <c r="G24">
        <f ca="1">F24*SIN(J24*2*PI()/360)/SIN(I24*2*PI()/360)</f>
        <v>10.648878035941015</v>
      </c>
      <c r="H24" s="15">
        <f ca="1">ROUND(RAND()*6+1,2)</f>
        <v>4.5599999999999996</v>
      </c>
      <c r="I24" s="15">
        <f ca="1">ROUND(RAND()*60+10,2)</f>
        <v>69.260000000000005</v>
      </c>
      <c r="J24">
        <f ca="1">180-I24-K24</f>
        <v>85.470488210524309</v>
      </c>
      <c r="K24">
        <f ca="1">ASIN(H24/F24*SIN(I24/360*2*PI()))/2/PI()*360</f>
        <v>25.269511789475683</v>
      </c>
      <c r="L24" s="1" t="s">
        <v>55</v>
      </c>
      <c r="M24" s="1" t="str">
        <f>"c:a = sin(γ) : sin(α) =&gt; sin(γ) = c : a ∙ sin(α)"</f>
        <v>c:a = sin(γ) : sin(α) =&gt; sin(γ) = c : a ∙ sin(α)</v>
      </c>
      <c r="N24" s="1" t="str">
        <f ca="1">"sin(γ) = "&amp;H24&amp;" : "&amp;ROUND(F24,2)&amp;" ∙ sin("&amp;I24&amp;"°) =&gt; γ = "&amp;ROUND(K24,2)&amp;"°"</f>
        <v>sin(γ) = 4,56 : 9,99 ∙ sin(69,26°) =&gt; γ = 25,27°</v>
      </c>
      <c r="O24" s="1" t="s">
        <v>56</v>
      </c>
      <c r="P24" t="str">
        <f ca="1">"β = 180° - α - γ = 180° - "&amp;I24&amp;"° - "&amp;ROUND(K24,2)&amp;"°"</f>
        <v>β = 180° - α - γ = 180° - 69,26° - 25,27°</v>
      </c>
      <c r="Q24" t="str">
        <f ca="1">"β = "&amp;ROUND(J24,2)&amp;"°"</f>
        <v>β = 85,47°</v>
      </c>
      <c r="R24" s="1" t="s">
        <v>57</v>
      </c>
      <c r="S24" s="1" t="str">
        <f>"b:a = sin(β) : sin(α) =&gt; b = a ∙ sin(β) : sin(α)"</f>
        <v>b:a = sin(β) : sin(α) =&gt; b = a ∙ sin(β) : sin(α)</v>
      </c>
      <c r="T24" s="1" t="str">
        <f ca="1">"b = "&amp;F24&amp;" ∙ sin("&amp;ROUND(J24,2)&amp;"°) : sin("&amp;I24&amp;"°) = "&amp;ROUND(G24,2)</f>
        <v>b = 9,99 ∙ sin(85,47°) : sin(69,26°) = 10,65</v>
      </c>
      <c r="U24" t="str">
        <f ca="1">"a = "&amp;F24&amp;", c = "&amp;H24&amp;", α = "&amp;I24&amp;"°"</f>
        <v>a = 9,99, c = 4,56, α = 69,26°</v>
      </c>
    </row>
    <row r="25" spans="4:21" x14ac:dyDescent="0.25">
      <c r="D25">
        <f t="shared" ca="1" si="3"/>
        <v>0</v>
      </c>
      <c r="E25">
        <f t="shared" ca="1" si="1"/>
        <v>15</v>
      </c>
      <c r="F25" s="15">
        <f ca="1">ROUND(RAND()*6+1,2)</f>
        <v>4.28</v>
      </c>
      <c r="G25" s="15">
        <f ca="1">ROUND(RAND()*6+1,2)+F25</f>
        <v>7.04</v>
      </c>
      <c r="H25">
        <f ca="1">G25*SIN(K25/360*2*PI())/SIN(J25/360*2*PI())</f>
        <v>10.694996772186187</v>
      </c>
      <c r="I25">
        <f ca="1">ASIN(F25/G25*SIN(J25/360*2*PI()))*360/2/PI()</f>
        <v>14.745505606236284</v>
      </c>
      <c r="J25" s="15">
        <f ca="1">ROUND(RAND()*60+10,2)</f>
        <v>24.75</v>
      </c>
      <c r="K25">
        <f ca="1">180-I25-J25</f>
        <v>140.50449439376371</v>
      </c>
      <c r="L25" s="1" t="s">
        <v>58</v>
      </c>
      <c r="M25" s="1" t="str">
        <f>"a:b = sin(α) : sin(β) =&gt; sin(α) = a : b ∙ sin(β)"</f>
        <v>a:b = sin(α) : sin(β) =&gt; sin(α) = a : b ∙ sin(β)</v>
      </c>
      <c r="N25" s="1" t="str">
        <f ca="1">"sin(α) = "&amp;F25&amp;" : "&amp;ROUND(G25,2)&amp;" ∙ sin("&amp;J25&amp;"°) =&gt; α = "&amp;ROUND(I25,2)&amp;"°"</f>
        <v>sin(α) = 4,28 : 7,04 ∙ sin(24,75°) =&gt; α = 14,75°</v>
      </c>
      <c r="O25" s="1" t="s">
        <v>50</v>
      </c>
      <c r="P25" s="1" t="str">
        <f ca="1">"γ = 180° - α - β = 180° - "&amp;F25&amp;"° - "&amp;ROUND(G25,2)&amp;"°"</f>
        <v>γ = 180° - α - β = 180° - 4,28° - 7,04°</v>
      </c>
      <c r="Q25" s="1" t="str">
        <f ca="1">"γ = "&amp;ROUND(K25,2)&amp;"°"</f>
        <v>γ = 140,5°</v>
      </c>
      <c r="R25" s="1" t="s">
        <v>51</v>
      </c>
      <c r="S25" s="1" t="str">
        <f>"c:b = sin(γ) : sin(β) =&gt; c = b ∙ sin(γ) : sin(β)"</f>
        <v>c:b = sin(γ) : sin(β) =&gt; c = b ∙ sin(γ) : sin(β)</v>
      </c>
      <c r="T25" s="1" t="str">
        <f ca="1">"c = "&amp;G25&amp;" ∙ sin("&amp;ROUND(K25,2)&amp;"°) : sin("&amp;ROUND(J25,2)&amp;"°) = "&amp;ROUND(H25,2)</f>
        <v>c = 7,04 ∙ sin(140,5°) : sin(24,75°) = 10,69</v>
      </c>
      <c r="U25" t="str">
        <f ca="1">"a = "&amp;F25&amp;", b = "&amp;G25&amp;", β = "&amp;J25&amp;"°"</f>
        <v>a = 4,28, b = 7,04, β = 24,75°</v>
      </c>
    </row>
    <row r="26" spans="4:21" x14ac:dyDescent="0.25">
      <c r="D26">
        <f t="shared" ca="1" si="3"/>
        <v>0</v>
      </c>
      <c r="E26">
        <f t="shared" ca="1" si="1"/>
        <v>15</v>
      </c>
      <c r="F26">
        <f ca="1">G26*SIN(I26/360*2*PI())/SIN(J26/360*2*PI())</f>
        <v>9.5657795208204117</v>
      </c>
      <c r="G26" s="15">
        <f ca="1">ROUND(RAND()*6+1,2)+H26</f>
        <v>7.25</v>
      </c>
      <c r="H26" s="15">
        <f ca="1">ROUND(RAND()*6+1,2)</f>
        <v>3.24</v>
      </c>
      <c r="I26">
        <f ca="1">180-J26-K26</f>
        <v>127.26122564974548</v>
      </c>
      <c r="J26" s="15">
        <f ca="1">ROUND(RAND()*60+10,2)</f>
        <v>37.1</v>
      </c>
      <c r="K26">
        <f ca="1">ASIN(H26/G26*SIN(J26/360*2*PI()))*360/2/PI()</f>
        <v>15.638774350254517</v>
      </c>
      <c r="L26" s="1" t="s">
        <v>55</v>
      </c>
      <c r="M26" s="1" t="str">
        <f>"c:b = sin(γ) : sin(β) =&gt; sin(γ) = c : b ∙ sin(β)"</f>
        <v>c:b = sin(γ) : sin(β) =&gt; sin(γ) = c : b ∙ sin(β)</v>
      </c>
      <c r="N26" s="1" t="str">
        <f ca="1">"sin(γ) = "&amp;H26&amp;" : "&amp;ROUND(G26,2)&amp;" ∙ sin("&amp;J26&amp;"°) =&gt; γ = "&amp;ROUND(K26,2)&amp;"°"</f>
        <v>sin(γ) = 3,24 : 7,25 ∙ sin(37,1°) =&gt; γ = 15,64°</v>
      </c>
      <c r="O26" s="1" t="s">
        <v>59</v>
      </c>
      <c r="P26" t="str">
        <f ca="1">"α = 180° - β - γ = 180° - "&amp;J26&amp;"° - "&amp;ROUND(K26,2)&amp;"°"</f>
        <v>α = 180° - β - γ = 180° - 37,1° - 15,64°</v>
      </c>
      <c r="Q26" t="str">
        <f ca="1">"α = "&amp;ROUND(I26,2)&amp;"°"</f>
        <v>α = 127,26°</v>
      </c>
      <c r="R26" s="1" t="s">
        <v>60</v>
      </c>
      <c r="S26" s="1" t="str">
        <f>"a:b = sin(α) : sin(β) =&gt; a = b ∙ sin(α) : sin(β)"</f>
        <v>a:b = sin(α) : sin(β) =&gt; a = b ∙ sin(α) : sin(β)</v>
      </c>
      <c r="T26" s="1" t="str">
        <f ca="1">"a = "&amp;G26&amp;" ∙ sin("&amp;ROUND(I26,2)&amp;"°) : sin("&amp;J26&amp;"°) = "&amp;ROUND(F26,2)</f>
        <v>a = 7,25 ∙ sin(127,26°) : sin(37,1°) = 9,57</v>
      </c>
      <c r="U26" t="str">
        <f ca="1">"b = "&amp;G26&amp;", c = "&amp;H26&amp;", β = "&amp;J26&amp;"°"</f>
        <v>b = 7,25, c = 3,24, β = 37,1°</v>
      </c>
    </row>
    <row r="27" spans="4:21" x14ac:dyDescent="0.25">
      <c r="D27">
        <f t="shared" ca="1" si="3"/>
        <v>0.5329363201613887</v>
      </c>
      <c r="E27">
        <f t="shared" ca="1" si="1"/>
        <v>6</v>
      </c>
      <c r="F27" s="15">
        <f ca="1">ROUND(RAND()*6+1,2)</f>
        <v>2.62</v>
      </c>
      <c r="G27" s="16">
        <f ca="1">SQRT(F27^2+H27^2-2*F27*H27*COS(J27/360*2*PI()))</f>
        <v>2.8735689240252134</v>
      </c>
      <c r="H27" s="15">
        <f ca="1">ROUND(RAND()*6+1,2)</f>
        <v>2.63</v>
      </c>
      <c r="I27">
        <f ca="1">ASIN(F27/G27*SIN(J27/360*2*PI()))*360/2/PI()</f>
        <v>56.648129656984295</v>
      </c>
      <c r="J27" s="15">
        <f ca="1">ROUND(RAND()*60+10,2)</f>
        <v>66.37</v>
      </c>
      <c r="K27">
        <f ca="1">180-I27-J27</f>
        <v>56.9818703430157</v>
      </c>
      <c r="L27" s="1" t="s">
        <v>61</v>
      </c>
      <c r="M27" s="1" t="str">
        <f ca="1">"b² = "&amp;F27&amp;"² + "&amp;H27&amp;"² - 2∙"&amp;F27&amp;"∙"&amp;H27&amp;"∙cos("&amp;J27&amp;"°)"</f>
        <v>b² = 2,62² + 2,63² - 2∙2,62∙2,63∙cos(66,37°)</v>
      </c>
      <c r="N27" s="1" t="str">
        <f ca="1">"b = "&amp;ROUND(G27,2)</f>
        <v>b = 2,87</v>
      </c>
      <c r="O27" s="1" t="s">
        <v>62</v>
      </c>
      <c r="P27" s="1" t="str">
        <f>"a:b = sin(α) : sin(β) =&gt; sin(α) = a : b ∙ sin(β)"</f>
        <v>a:b = sin(α) : sin(β) =&gt; sin(α) = a : b ∙ sin(β)</v>
      </c>
      <c r="Q27" s="1" t="str">
        <f ca="1">"sin(α) = "&amp;F27&amp;" : "&amp;ROUND(G27,2)&amp;" ∙ sin("&amp;J27&amp;"°) =&gt; α = "&amp;ROUND(I27,2)&amp;"°"</f>
        <v>sin(α) = 2,62 : 2,87 ∙ sin(66,37°) =&gt; α = 56,65°</v>
      </c>
      <c r="R27" s="1" t="s">
        <v>54</v>
      </c>
      <c r="S27" t="str">
        <f ca="1">"γ = 180° - α - β = 180° - "&amp;ROUND(I27,2)&amp;"° - "&amp;ROUND(J27,2)&amp;"°"</f>
        <v>γ = 180° - α - β = 180° - 56,65° - 66,37°</v>
      </c>
      <c r="T27" s="1" t="str">
        <f ca="1">"γ = "&amp;ROUND(K27,2)&amp;"°"</f>
        <v>γ = 56,98°</v>
      </c>
      <c r="U27" t="str">
        <f ca="1">"a = "&amp;F27&amp;", c = "&amp;H27&amp;", β = "&amp;J27&amp;"°"</f>
        <v>a = 2,62, c = 2,63, β = 66,37°</v>
      </c>
    </row>
    <row r="28" spans="4:21" x14ac:dyDescent="0.25">
      <c r="D28">
        <f t="shared" ca="1" si="3"/>
        <v>0</v>
      </c>
      <c r="E28">
        <f t="shared" ca="1" si="1"/>
        <v>15</v>
      </c>
      <c r="F28" s="15">
        <f ca="1">ROUND(RAND()*6+1,2)</f>
        <v>2.86</v>
      </c>
      <c r="G28" s="15">
        <f ca="1">ROUND(RAND()*6+1,2)</f>
        <v>6.88</v>
      </c>
      <c r="H28" s="16">
        <f ca="1">SQRT(F28^2+G28^2-2*F28*G28*COS(K28/360*2*PI()))</f>
        <v>4.4688251996984301</v>
      </c>
      <c r="I28">
        <f ca="1">ASIN(F28/H28*SIN(K28/360*2*PI()))*360/2/PI()</f>
        <v>15.945069648406839</v>
      </c>
      <c r="J28">
        <f ca="1">180-I28-K28</f>
        <v>138.63493035159314</v>
      </c>
      <c r="K28" s="15">
        <f ca="1">ROUND(RAND()*60+10,2)</f>
        <v>25.42</v>
      </c>
      <c r="L28" s="1" t="s">
        <v>63</v>
      </c>
      <c r="M28" s="1" t="str">
        <f ca="1">"c² = "&amp;F28&amp;"² + "&amp;G28&amp;"² - 2∙"&amp;F28&amp;"∙"&amp;G28&amp;"∙cos("&amp;K28&amp;"°)"</f>
        <v>c² = 2,86² + 6,88² - 2∙2,86∙6,88∙cos(25,42°)</v>
      </c>
      <c r="N28" s="1" t="str">
        <f ca="1">"c = "&amp;ROUND(H28,2)</f>
        <v>c = 4,47</v>
      </c>
      <c r="O28" s="1" t="s">
        <v>62</v>
      </c>
      <c r="P28" s="1" t="str">
        <f>"a:c = sin(α) : sin(γ) =&gt; sin(α) = a : c ∙ sin(γ)"</f>
        <v>a:c = sin(α) : sin(γ) =&gt; sin(α) = a : c ∙ sin(γ)</v>
      </c>
      <c r="Q28" s="1" t="str">
        <f ca="1">"sin(α) = "&amp;F28&amp;" : "&amp;ROUND(H28,2)&amp;" ∙ sin("&amp;K28&amp;"°) =&gt; α = "&amp;ROUND(I28,2)&amp;"°"</f>
        <v>sin(α) = 2,86 : 4,47 ∙ sin(25,42°) =&gt; α = 15,95°</v>
      </c>
      <c r="R28" s="1" t="s">
        <v>64</v>
      </c>
      <c r="S28" t="str">
        <f ca="1">"β = 180° - α - γ = 180° - "&amp;ROUND(I28,2)&amp;"° - "&amp;ROUND(K28,2)&amp;"°"</f>
        <v>β = 180° - α - γ = 180° - 15,95° - 25,42°</v>
      </c>
      <c r="T28" s="1" t="str">
        <f ca="1">"β = "&amp;ROUND(J28,2)&amp;"°"</f>
        <v>β = 138,63°</v>
      </c>
      <c r="U28" t="str">
        <f ca="1">"a = "&amp;F28&amp;", b = "&amp;G28&amp;", γ = "&amp;K28&amp;"°"</f>
        <v>a = 2,86, b = 6,88, γ = 25,42°</v>
      </c>
    </row>
    <row r="29" spans="4:21" x14ac:dyDescent="0.25">
      <c r="D29">
        <f t="shared" ca="1" si="3"/>
        <v>0</v>
      </c>
      <c r="E29">
        <f t="shared" ca="1" si="1"/>
        <v>15</v>
      </c>
      <c r="F29">
        <f ca="1">H29*SIN(I29/360*2*PI())/SIN(K29/360*2*PI())</f>
        <v>17.494056191517092</v>
      </c>
      <c r="G29" s="15">
        <f ca="1">ROUND(RAND()*6+1,2)</f>
        <v>6.58</v>
      </c>
      <c r="H29" s="15">
        <f ca="1">ROUND(RAND()*6+1,2)+G29</f>
        <v>11.82</v>
      </c>
      <c r="I29">
        <f ca="1">180-J29-K29</f>
        <v>142.27436749327705</v>
      </c>
      <c r="J29">
        <f ca="1">ASIN(G29/H29*SIN(K29/360*2*PI()))*360/2/PI()</f>
        <v>13.305632506722969</v>
      </c>
      <c r="K29" s="15">
        <f ca="1">ROUND(RAND()*60+10,2)</f>
        <v>24.42</v>
      </c>
      <c r="L29" s="1" t="s">
        <v>49</v>
      </c>
      <c r="M29" s="1" t="str">
        <f>"b:c = sin(β) : sin(γ) =&gt; sin(β) = b : c ∙ sin(γ)"</f>
        <v>b:c = sin(β) : sin(γ) =&gt; sin(β) = b : c ∙ sin(γ)</v>
      </c>
      <c r="N29" s="1" t="str">
        <f ca="1">"sin(β) = "&amp;G29&amp;" : "&amp;ROUND(H29,2)&amp;" ∙ sin("&amp;K29&amp;"°) =&gt; β = "&amp;ROUND(J29,2)&amp;"°"</f>
        <v>sin(β) = 6,58 : 11,82 ∙ sin(24,42°) =&gt; β = 13,31°</v>
      </c>
      <c r="O29" s="1" t="s">
        <v>59</v>
      </c>
      <c r="P29" t="str">
        <f ca="1">"α = 180° - β - γ = 180° - "&amp;ROUND(J29,2)&amp;"° - "&amp;K29&amp;"°"</f>
        <v>α = 180° - β - γ = 180° - 13,31° - 24,42°</v>
      </c>
      <c r="Q29" t="str">
        <f ca="1">"α = "&amp;ROUND(I29,2)&amp;"°"</f>
        <v>α = 142,27°</v>
      </c>
      <c r="R29" s="1" t="s">
        <v>60</v>
      </c>
      <c r="S29" s="1" t="str">
        <f>"a:c = sin(α) : sin(γ) =&gt; a = c ∙ sin(α) : sin(γ)"</f>
        <v>a:c = sin(α) : sin(γ) =&gt; a = c ∙ sin(α) : sin(γ)</v>
      </c>
      <c r="T29" s="1" t="str">
        <f ca="1">"a = "&amp;H29&amp;" ∙ sin("&amp;ROUND(I29,2)&amp;"°) : sin("&amp;K29&amp;"°) = "&amp;ROUND(F29,2)</f>
        <v>a = 11,82 ∙ sin(142,27°) : sin(24,42°) = 17,49</v>
      </c>
      <c r="U29" t="str">
        <f ca="1">"b = "&amp;G29&amp;", c = "&amp;H29&amp;", γ = "&amp;K29&amp;"°"</f>
        <v>b = 6,58, c = 11,82, γ = 24,42°</v>
      </c>
    </row>
    <row r="30" spans="4:21" x14ac:dyDescent="0.25">
      <c r="D30">
        <f t="shared" ca="1" si="3"/>
        <v>0</v>
      </c>
      <c r="E30">
        <f t="shared" ca="1" si="1"/>
        <v>15</v>
      </c>
      <c r="F30" s="15">
        <f ca="1">ROUND(RAND()*6+1,2)</f>
        <v>4.8</v>
      </c>
      <c r="G30">
        <f ca="1">H30*SIN(J30/360*2*PI())/SIN(K30/360*2*PI())</f>
        <v>15.22384352145159</v>
      </c>
      <c r="H30" s="15">
        <f ca="1">ROUND(RAND()*6+1,2)+F30</f>
        <v>11.25</v>
      </c>
      <c r="I30">
        <f ca="1">ASIN(F30/H30*SIN(K30/360*2*PI()))*360/2/PI()</f>
        <v>11.808076584587301</v>
      </c>
      <c r="J30">
        <f ca="1">180-K30-I30</f>
        <v>139.53192341541271</v>
      </c>
      <c r="K30" s="15">
        <f ca="1">ROUND(RAND()*60+10,2)</f>
        <v>28.66</v>
      </c>
      <c r="L30" s="1" t="s">
        <v>58</v>
      </c>
      <c r="M30" s="1" t="str">
        <f>"a:c = sin(α) : sin(γ) =&gt; sin(α) = a : c ∙ sin(γ)"</f>
        <v>a:c = sin(α) : sin(γ) =&gt; sin(α) = a : c ∙ sin(γ)</v>
      </c>
      <c r="N30" s="1" t="str">
        <f ca="1">"sin(α) = "&amp;F30&amp;" : "&amp;ROUND(H30,2)&amp;" ∙ sin("&amp;K30&amp;"°) =&gt; α = "&amp;ROUND(I30,2)&amp;"°"</f>
        <v>sin(α) = 4,8 : 11,25 ∙ sin(28,66°) =&gt; α = 11,81°</v>
      </c>
      <c r="O30" s="1" t="s">
        <v>56</v>
      </c>
      <c r="P30" t="str">
        <f ca="1">"β = 180° - α - γ = 180° - "&amp;ROUND(I30,2)&amp;"° - "&amp;ROUND(K30,2)&amp;"°"</f>
        <v>β = 180° - α - γ = 180° - 11,81° - 28,66°</v>
      </c>
      <c r="Q30" t="str">
        <f ca="1">"β = "&amp;ROUND(J30,2)&amp;"°"</f>
        <v>β = 139,53°</v>
      </c>
      <c r="R30" s="1" t="s">
        <v>57</v>
      </c>
      <c r="S30" s="1" t="str">
        <f>"b:c = sin(β) : sin(γ) =&gt; b = c ∙ sin(β) : sin(γ)"</f>
        <v>b:c = sin(β) : sin(γ) =&gt; b = c ∙ sin(β) : sin(γ)</v>
      </c>
      <c r="T30" s="1" t="str">
        <f ca="1">"b = "&amp;H30&amp;" ∙ sin("&amp;ROUND(J30,2)&amp;"°) : sin("&amp;ROUND(K30,2)&amp;"°) = "&amp;ROUND(G30,2)</f>
        <v>b = 11,25 ∙ sin(139,53°) : sin(28,66°) = 15,22</v>
      </c>
      <c r="U30" t="str">
        <f ca="1">"a = "&amp;F30&amp;", c = "&amp;H30&amp;", γ = "&amp;K30&amp;"°"</f>
        <v>a = 4,8, c = 11,25, γ = 28,66°</v>
      </c>
    </row>
    <row r="31" spans="4:21" x14ac:dyDescent="0.25">
      <c r="D31">
        <f t="shared" ca="1" si="3"/>
        <v>0</v>
      </c>
      <c r="E31" s="17">
        <f t="shared" ca="1" si="1"/>
        <v>15</v>
      </c>
      <c r="F31" s="15">
        <f ca="1">ROUND(RAND()*6+1,2)</f>
        <v>6.26</v>
      </c>
      <c r="G31" s="15">
        <f ca="1">ROUND(RAND()*6+1,2)</f>
        <v>4.76</v>
      </c>
      <c r="H31" s="15">
        <f ca="1">RANDBETWEEN(MAX(F31:G31)*100,SUM(F31:G31)*100)/100</f>
        <v>10.02</v>
      </c>
      <c r="I31" s="1">
        <f ca="1">ACOS((G31^2+H31^2-F31^2)/(2*G31*H31))/2/PI()*360</f>
        <v>28.450005673577255</v>
      </c>
      <c r="J31" s="1">
        <f ca="1">ASIN(G31/F31*SIN(I31/360*2*PI()))/2/PI()*360</f>
        <v>21.237848998489877</v>
      </c>
      <c r="K31" s="1">
        <f ca="1">180-I31-J31</f>
        <v>130.31214532793285</v>
      </c>
      <c r="L31" s="1" t="s">
        <v>70</v>
      </c>
      <c r="M31" s="1" t="str">
        <f ca="1">"cos(α) = ("&amp;G31&amp;"² + "&amp;H31&amp;"² - "&amp;F31&amp;"²) : (2 ∙ "&amp;G31&amp;" ∙ "&amp;H31&amp;")"</f>
        <v>cos(α) = (4,76² + 10,02² - 6,26²) : (2 ∙ 4,76 ∙ 10,02)</v>
      </c>
      <c r="N31" s="1" t="str">
        <f ca="1">"cos(α) = "&amp;ROUND((G31^2+H31^2-F31^2)/(2*G31*H31),2)&amp;" =&gt; α = "&amp;ROUND(I31,2)&amp;"°"</f>
        <v>cos(α) = 0,88 =&gt; α = 28,45°</v>
      </c>
      <c r="O31" s="1" t="s">
        <v>53</v>
      </c>
      <c r="P31" s="1" t="str">
        <f>"b:a = sin(β) : sin(α) =&gt; sin(β) = b : a ∙ sin(α)"</f>
        <v>b:a = sin(β) : sin(α) =&gt; sin(β) = b : a ∙ sin(α)</v>
      </c>
      <c r="Q31" s="1" t="str">
        <f ca="1">"sin(β) = "&amp;G31&amp;" : "&amp;F31&amp;" ∙ sin("&amp;ROUND(I31,2)&amp;"°) =&gt; β = "&amp;ROUND(J31,2)&amp;"°"</f>
        <v>sin(β) = 4,76 : 6,26 ∙ sin(28,45°) =&gt; β = 21,24°</v>
      </c>
      <c r="R31" s="1" t="s">
        <v>54</v>
      </c>
      <c r="S31" t="str">
        <f ca="1">"γ = 180° - α - β = 180° - "&amp;ROUND(I31,2)&amp;"° - "&amp;ROUND(J31,2)&amp;"°"</f>
        <v>γ = 180° - α - β = 180° - 28,45° - 21,24°</v>
      </c>
      <c r="T31" s="1" t="str">
        <f ca="1">"γ = "&amp;ROUND(K31,2)&amp;"°"</f>
        <v>γ = 130,31°</v>
      </c>
      <c r="U31" t="str">
        <f ca="1">"a = "&amp;F31&amp;", b = "&amp;G31&amp;", c = "&amp;H31</f>
        <v>a = 6,26, b = 4,76, c = 10,02</v>
      </c>
    </row>
    <row r="32" spans="4:21" x14ac:dyDescent="0.25">
      <c r="D32">
        <f t="shared" ca="1" si="3"/>
        <v>0</v>
      </c>
      <c r="E32" s="17">
        <f t="shared" ca="1" si="1"/>
        <v>15</v>
      </c>
      <c r="F32" s="15">
        <f ca="1">ROUND(RAND()*6+1,2)</f>
        <v>4.53</v>
      </c>
      <c r="G32" s="15">
        <f ca="1">ROUND(RAND()*6+1,2)</f>
        <v>4.6500000000000004</v>
      </c>
      <c r="H32" s="15">
        <f ca="1">RANDBETWEEN(MAX(F32:G32)*100,SUM(F32:G32)*100)/100</f>
        <v>7.79</v>
      </c>
      <c r="I32" s="1">
        <f ca="1">ACOS((G32^2+H32^2-F32^2)/(2*G32*H32))/2/PI()*360</f>
        <v>31.478078932828986</v>
      </c>
      <c r="J32" s="1">
        <f ca="1">ASIN(G32/F32*SIN(I32/360*2*PI()))/2/PI()*360</f>
        <v>32.412072689545397</v>
      </c>
      <c r="K32" s="1">
        <f ca="1">180-I32-J32</f>
        <v>116.10984837762561</v>
      </c>
      <c r="L32" s="1" t="s">
        <v>70</v>
      </c>
      <c r="M32" s="1" t="str">
        <f ca="1">"cos(α) = ("&amp;G32&amp;"² + "&amp;H32&amp;"² - "&amp;F32&amp;"²) : (2 ∙ "&amp;G32&amp;" ∙ "&amp;H32&amp;")"</f>
        <v>cos(α) = (4,65² + 7,79² - 4,53²) : (2 ∙ 4,65 ∙ 7,79)</v>
      </c>
      <c r="N32" s="1" t="str">
        <f ca="1">"cos(α) = "&amp;ROUND((G32^2+H32^2-F32^2)/(2*G32*H32),2)&amp;" =&gt; α = "&amp;ROUND(I32,2)&amp;"°"</f>
        <v>cos(α) = 0,85 =&gt; α = 31,48°</v>
      </c>
      <c r="O32" s="1" t="s">
        <v>53</v>
      </c>
      <c r="P32" s="1" t="str">
        <f>"b:a = sin(β) : sin(α) =&gt; sin(β) = b : a ∙ sin(α)"</f>
        <v>b:a = sin(β) : sin(α) =&gt; sin(β) = b : a ∙ sin(α)</v>
      </c>
      <c r="Q32" s="1" t="str">
        <f ca="1">"sin(β) = "&amp;G32&amp;" : "&amp;F32&amp;" ∙ sin("&amp;ROUND(I32,2)&amp;"°) =&gt; β = "&amp;ROUND(J32,2)&amp;"°"</f>
        <v>sin(β) = 4,65 : 4,53 ∙ sin(31,48°) =&gt; β = 32,41°</v>
      </c>
      <c r="R32" s="1" t="s">
        <v>54</v>
      </c>
      <c r="S32" t="str">
        <f ca="1">"γ = 180° - α - β = 180° - "&amp;ROUND(I32,2)&amp;"° - "&amp;ROUND(J32,2)&amp;"°"</f>
        <v>γ = 180° - α - β = 180° - 31,48° - 32,41°</v>
      </c>
      <c r="T32" s="1" t="str">
        <f ca="1">"γ = "&amp;ROUND(K32,2)&amp;"°"</f>
        <v>γ = 116,11°</v>
      </c>
      <c r="U32" t="str">
        <f ca="1">"a = "&amp;F32&amp;", b = "&amp;G32&amp;", c = "&amp;H32</f>
        <v>a = 4,53, b = 4,65, c = 7,79</v>
      </c>
    </row>
    <row r="33" spans="4:21" x14ac:dyDescent="0.25">
      <c r="D33">
        <f t="shared" ca="1" si="3"/>
        <v>0</v>
      </c>
      <c r="E33" s="17">
        <f t="shared" ca="1" si="1"/>
        <v>15</v>
      </c>
      <c r="F33" s="15">
        <f ca="1">ROUND(RAND()*6+1,2)</f>
        <v>1.86</v>
      </c>
      <c r="G33" s="15">
        <f ca="1">ROUND(RAND()*6+1,2)</f>
        <v>6.43</v>
      </c>
      <c r="H33" s="15">
        <f ca="1">RANDBETWEEN(MAX(F33:G33)*100,SUM(F33:G33)*100)/100</f>
        <v>7.38</v>
      </c>
      <c r="I33" s="1">
        <f ca="1">ACOS((G33^2+H33^2-F33^2)/(2*G33*H33))/2/PI()*360</f>
        <v>13.330387790071883</v>
      </c>
      <c r="J33" s="1">
        <f ca="1">ASIN(G33/F33*SIN(I33/360*2*PI()))/2/PI()*360</f>
        <v>52.850609686366532</v>
      </c>
      <c r="K33" s="1">
        <f ca="1">180-I33-J33</f>
        <v>113.81900252356158</v>
      </c>
      <c r="L33" s="1" t="s">
        <v>70</v>
      </c>
      <c r="M33" s="1" t="str">
        <f ca="1">"cos(α) = ("&amp;G33&amp;"² + "&amp;H33&amp;"² - "&amp;F33&amp;"²) : (2 ∙ "&amp;G33&amp;" ∙ "&amp;H33&amp;")"</f>
        <v>cos(α) = (6,43² + 7,38² - 1,86²) : (2 ∙ 6,43 ∙ 7,38)</v>
      </c>
      <c r="N33" s="1" t="str">
        <f ca="1">"cos(α) = "&amp;ROUND((G33^2+H33^2-F33^2)/(2*G33*H33),2)&amp;" =&gt; α = "&amp;ROUND(I33,2)&amp;"°"</f>
        <v>cos(α) = 0,97 =&gt; α = 13,33°</v>
      </c>
      <c r="O33" s="1" t="s">
        <v>53</v>
      </c>
      <c r="P33" s="1" t="str">
        <f>"b:a = sin(β) : sin(α) =&gt; sin(β) = b : a ∙ sin(α)"</f>
        <v>b:a = sin(β) : sin(α) =&gt; sin(β) = b : a ∙ sin(α)</v>
      </c>
      <c r="Q33" s="1" t="str">
        <f ca="1">"sin(β) = "&amp;G33&amp;" : "&amp;F33&amp;" ∙ sin("&amp;ROUND(I33,2)&amp;"°) =&gt; β = "&amp;ROUND(J33,2)&amp;"°"</f>
        <v>sin(β) = 6,43 : 1,86 ∙ sin(13,33°) =&gt; β = 52,85°</v>
      </c>
      <c r="R33" s="1" t="s">
        <v>54</v>
      </c>
      <c r="S33" t="str">
        <f ca="1">"γ = 180° - α - β = 180° - "&amp;ROUND(I33,2)&amp;"° - "&amp;ROUND(J33,2)&amp;"°"</f>
        <v>γ = 180° - α - β = 180° - 13,33° - 52,85°</v>
      </c>
      <c r="T33" s="1" t="str">
        <f ca="1">"γ = "&amp;ROUND(K33,2)&amp;"°"</f>
        <v>γ = 113,82°</v>
      </c>
      <c r="U33" t="str">
        <f ca="1">"a = "&amp;F33&amp;", b = "&amp;G33&amp;", c = "&amp;H33</f>
        <v>a = 1,86, b = 6,43, c = 7,38</v>
      </c>
    </row>
    <row r="34" spans="4:21" x14ac:dyDescent="0.25">
      <c r="D34">
        <f t="shared" ca="1" si="3"/>
        <v>0</v>
      </c>
      <c r="E34">
        <f t="shared" ca="1" si="1"/>
        <v>15</v>
      </c>
      <c r="F34" s="15">
        <f ca="1">ROUND(RAND()*6+1,2)</f>
        <v>4.87</v>
      </c>
      <c r="G34">
        <f ca="1">F34*SIN(J34/360*2*PI())/SIN(I34/360*2*PI())</f>
        <v>1.2224298902013153</v>
      </c>
      <c r="H34">
        <f ca="1">G34*SIN(K34/360*2*PI())/SIN(J34/360*2*PI())</f>
        <v>4.4350028191488056</v>
      </c>
      <c r="I34">
        <f ca="1">180-J34-K34</f>
        <v>103.62</v>
      </c>
      <c r="J34" s="15">
        <f t="shared" ref="I34:K39" ca="1" si="4">ROUND(RAND()*60+10,2)</f>
        <v>14.12</v>
      </c>
      <c r="K34" s="15">
        <f t="shared" ca="1" si="4"/>
        <v>62.26</v>
      </c>
      <c r="L34" s="1" t="s">
        <v>68</v>
      </c>
      <c r="M34" t="str">
        <f ca="1">"α = 180° - β - γ = 180° - "&amp;J34&amp;"° - "&amp;K34&amp;"°"</f>
        <v>α = 180° - β - γ = 180° - 14,12° - 62,26°</v>
      </c>
      <c r="N34" t="str">
        <f ca="1">"α = "&amp;I34&amp;"°"</f>
        <v>α = 103,62°</v>
      </c>
      <c r="O34" s="1" t="s">
        <v>66</v>
      </c>
      <c r="P34" s="1" t="str">
        <f>"b:a = sin(β) : sin(α) =&gt; b = a ∙ sin(β) : sin(α)"</f>
        <v>b:a = sin(β) : sin(α) =&gt; b = a ∙ sin(β) : sin(α)</v>
      </c>
      <c r="Q34" s="1" t="str">
        <f ca="1">"b = "&amp;F34&amp;" ∙ sin("&amp;J34&amp;"°) : sin("&amp;I34&amp;"°) = "&amp;ROUND(G34,2)</f>
        <v>b = 4,87 ∙ sin(14,12°) : sin(103,62°) = 1,22</v>
      </c>
      <c r="R34" s="1" t="s">
        <v>51</v>
      </c>
      <c r="S34" s="1" t="str">
        <f>"c:a = sin(γ) : sin(α) =&gt; c = a ∙ sin(γ) : sin(α)"</f>
        <v>c:a = sin(γ) : sin(α) =&gt; c = a ∙ sin(γ) : sin(α)</v>
      </c>
      <c r="T34" s="1" t="str">
        <f ca="1">"c = "&amp;F34&amp;" ∙ sin("&amp;K34&amp;"°) : sin("&amp;I34&amp;"°) = "&amp;ROUND(H34,2)</f>
        <v>c = 4,87 ∙ sin(62,26°) : sin(103,62°) = 4,44</v>
      </c>
      <c r="U34" t="str">
        <f ca="1">"a = "&amp;F34&amp;", β = "&amp;J34&amp;"°, γ = "&amp;K34&amp;"°"</f>
        <v>a = 4,87, β = 14,12°, γ = 62,26°</v>
      </c>
    </row>
    <row r="35" spans="4:21" x14ac:dyDescent="0.25">
      <c r="D35">
        <f t="shared" ca="1" si="3"/>
        <v>0</v>
      </c>
      <c r="E35">
        <f t="shared" ca="1" si="1"/>
        <v>15</v>
      </c>
      <c r="F35">
        <f ca="1">G35*SIN(I35/360*2*PI())/SIN(J35/360*2*PI())</f>
        <v>7.9667869864102174</v>
      </c>
      <c r="G35" s="15">
        <f ca="1">ROUND(RAND()*6+1,2)</f>
        <v>4.62</v>
      </c>
      <c r="H35" s="1">
        <f ca="1">G35*SIN(K35/360*2*PI())/SIN(J35/360*2*PI())</f>
        <v>4.9556041527275774</v>
      </c>
      <c r="I35">
        <f ca="1">180-J35-K35</f>
        <v>112.56</v>
      </c>
      <c r="J35" s="15">
        <f t="shared" ca="1" si="4"/>
        <v>32.380000000000003</v>
      </c>
      <c r="K35" s="15">
        <f t="shared" ca="1" si="4"/>
        <v>35.06</v>
      </c>
      <c r="L35" s="1" t="s">
        <v>68</v>
      </c>
      <c r="M35" t="str">
        <f ca="1">"α = 180° - β - γ = 180° - "&amp;J35&amp;"° - "&amp;K35&amp;"°"</f>
        <v>α = 180° - β - γ = 180° - 32,38° - 35,06°</v>
      </c>
      <c r="N35" t="str">
        <f ca="1">"α = "&amp;I35&amp;"°"</f>
        <v>α = 112,56°</v>
      </c>
      <c r="O35" s="1" t="s">
        <v>67</v>
      </c>
      <c r="P35" s="1" t="str">
        <f>"a:b = sin(α) : sin(β) =&gt; a = b ∙ sin(α) : sin(β)"</f>
        <v>a:b = sin(α) : sin(β) =&gt; a = b ∙ sin(α) : sin(β)</v>
      </c>
      <c r="Q35" s="1" t="str">
        <f ca="1">"a = "&amp;G35&amp;" ∙ sin("&amp;I35&amp;"°) : sin("&amp;J35&amp;"°) = "&amp;ROUND(F35,2)</f>
        <v>a = 4,62 ∙ sin(112,56°) : sin(32,38°) = 7,97</v>
      </c>
      <c r="R35" s="1" t="s">
        <v>51</v>
      </c>
      <c r="S35" s="1" t="str">
        <f>"c:b = sin(γ) : sin(β) =&gt; c = b ∙ sin(γ) : sin(β)"</f>
        <v>c:b = sin(γ) : sin(β) =&gt; c = b ∙ sin(γ) : sin(β)</v>
      </c>
      <c r="T35" s="1" t="str">
        <f ca="1">"c = "&amp;G35&amp;" ∙ sin("&amp;K35&amp;"°) : sin("&amp;J35&amp;"°) = "&amp;ROUND(H35,2)</f>
        <v>c = 4,62 ∙ sin(35,06°) : sin(32,38°) = 4,96</v>
      </c>
      <c r="U35" t="str">
        <f ca="1">"b = "&amp;G35&amp;", β = "&amp;J35&amp;"°, γ = "&amp;K35&amp;"°"</f>
        <v>b = 4,62, β = 32,38°, γ = 35,06°</v>
      </c>
    </row>
    <row r="36" spans="4:21" x14ac:dyDescent="0.25">
      <c r="D36">
        <f t="shared" ca="1" si="3"/>
        <v>0.88140756142305599</v>
      </c>
      <c r="E36">
        <f t="shared" ca="1" si="1"/>
        <v>1</v>
      </c>
      <c r="F36">
        <f ca="1">H36*SIN(I36/360*2*PI())/SIN(K36/360*2*PI())</f>
        <v>5.615385401216888</v>
      </c>
      <c r="G36">
        <f ca="1">H36*SIN(J36/360*2*PI())/SIN(K36/360*2*PI())</f>
        <v>5.6236142246736271</v>
      </c>
      <c r="H36" s="15">
        <f ca="1">ROUND(RAND()*6+1,2)</f>
        <v>6.44</v>
      </c>
      <c r="I36">
        <f ca="1">180-J36-K36</f>
        <v>54.980000000000004</v>
      </c>
      <c r="J36" s="15">
        <f t="shared" ca="1" si="4"/>
        <v>55.1</v>
      </c>
      <c r="K36" s="15">
        <f t="shared" ca="1" si="4"/>
        <v>69.92</v>
      </c>
      <c r="L36" s="1" t="s">
        <v>68</v>
      </c>
      <c r="M36" t="str">
        <f ca="1">"α = 180° - β - γ = 180° - "&amp;J36&amp;"° - "&amp;K36&amp;"°"</f>
        <v>α = 180° - β - γ = 180° - 55,1° - 69,92°</v>
      </c>
      <c r="N36" t="str">
        <f ca="1">"α = "&amp;I36&amp;"°"</f>
        <v>α = 54,98°</v>
      </c>
      <c r="O36" s="1" t="s">
        <v>67</v>
      </c>
      <c r="P36" s="1" t="str">
        <f>"a:c = sin(α) : sin(γ) =&gt; a = c ∙ sin(α) : sin(γ)"</f>
        <v>a:c = sin(α) : sin(γ) =&gt; a = c ∙ sin(α) : sin(γ)</v>
      </c>
      <c r="Q36" s="1" t="str">
        <f ca="1">"a = "&amp;H36&amp;" ∙ sin("&amp;I36&amp;"°) : sin("&amp;K36&amp;"°) = "&amp;ROUND(F36,2)</f>
        <v>a = 6,44 ∙ sin(54,98°) : sin(69,92°) = 5,62</v>
      </c>
      <c r="R36" s="1" t="s">
        <v>57</v>
      </c>
      <c r="S36" s="1" t="str">
        <f>"b:c = sin(β) : sin(γ) =&gt; b = c ∙ sin(β) : sin(γ)"</f>
        <v>b:c = sin(β) : sin(γ) =&gt; b = c ∙ sin(β) : sin(γ)</v>
      </c>
      <c r="T36" s="1" t="str">
        <f ca="1">"b = "&amp;H36&amp;" ∙ sin("&amp;J36&amp;"°) : sin("&amp;K36&amp;"°) = "&amp;ROUND(G36,2)</f>
        <v>b = 6,44 ∙ sin(55,1°) : sin(69,92°) = 5,62</v>
      </c>
      <c r="U36" t="str">
        <f ca="1">"c = "&amp;H36&amp;", β = "&amp;J36&amp;"°, γ = "&amp;K36&amp;"°"</f>
        <v>c = 6,44, β = 55,1°, γ = 69,92°</v>
      </c>
    </row>
    <row r="37" spans="4:21" ht="14.5" x14ac:dyDescent="0.35">
      <c r="D37">
        <f t="shared" ca="1" si="3"/>
        <v>0</v>
      </c>
      <c r="E37">
        <f t="shared" ca="1" si="1"/>
        <v>15</v>
      </c>
      <c r="F37" s="15">
        <f ca="1">ROUND(RAND()*6+1,2)</f>
        <v>3.03</v>
      </c>
      <c r="G37">
        <f ca="1">F37*SIN(J37/360*2*PI())/SIN(I37/360*2*PI())</f>
        <v>5.6193716255752593</v>
      </c>
      <c r="H37">
        <f ca="1">G37*SIN(K37/360*2*PI())/SIN(J37/360*2*PI())</f>
        <v>2.879527982224368</v>
      </c>
      <c r="I37" s="15">
        <f t="shared" ca="1" si="4"/>
        <v>18.510000000000002</v>
      </c>
      <c r="J37" s="14">
        <f ca="1">180-I37-K37</f>
        <v>143.93</v>
      </c>
      <c r="K37" s="15">
        <f t="shared" ca="1" si="4"/>
        <v>17.559999999999999</v>
      </c>
      <c r="L37" s="1" t="s">
        <v>69</v>
      </c>
      <c r="M37" t="str">
        <f ca="1">"β = 180° - α - γ = 180° - "&amp;I37&amp;"° - "&amp;K37&amp;"°"</f>
        <v>β = 180° - α - γ = 180° - 18,51° - 17,56°</v>
      </c>
      <c r="N37" t="str">
        <f ca="1">"β = "&amp;J37&amp;"°"</f>
        <v>β = 143,93°</v>
      </c>
      <c r="O37" s="1" t="s">
        <v>66</v>
      </c>
      <c r="P37" s="1" t="str">
        <f>"b:a = sin(β) : sin(α) =&gt; b = a ∙ sin(β) : sin(α)"</f>
        <v>b:a = sin(β) : sin(α) =&gt; b = a ∙ sin(β) : sin(α)</v>
      </c>
      <c r="Q37" s="1" t="str">
        <f ca="1">"b = "&amp;F37&amp;" ∙ sin("&amp;J37&amp;"°) : sin("&amp;I37&amp;"°) = "&amp;ROUND(G37,2)</f>
        <v>b = 3,03 ∙ sin(143,93°) : sin(18,51°) = 5,62</v>
      </c>
      <c r="R37" s="1" t="s">
        <v>51</v>
      </c>
      <c r="S37" s="1" t="str">
        <f>"c:a = sin(γ) : sin(α) =&gt; c = a ∙ sin(γ) : sin(α)"</f>
        <v>c:a = sin(γ) : sin(α) =&gt; c = a ∙ sin(γ) : sin(α)</v>
      </c>
      <c r="T37" s="1" t="str">
        <f ca="1">"c = "&amp;F37&amp;" ∙ sin("&amp;K37&amp;"°) : sin("&amp;I37&amp;"°) = "&amp;ROUND(H37,2)</f>
        <v>c = 3,03 ∙ sin(17,56°) : sin(18,51°) = 2,88</v>
      </c>
      <c r="U37" t="str">
        <f ca="1">"a = "&amp;F37&amp;", α = "&amp;I37&amp;"°, γ = "&amp;K37&amp;"°"</f>
        <v>a = 3,03, α = 18,51°, γ = 17,56°</v>
      </c>
    </row>
    <row r="38" spans="4:21" ht="14.5" x14ac:dyDescent="0.35">
      <c r="D38">
        <f t="shared" ca="1" si="3"/>
        <v>1.8180063265889612E-2</v>
      </c>
      <c r="E38">
        <f t="shared" ca="1" si="1"/>
        <v>14</v>
      </c>
      <c r="F38">
        <f ca="1">G38*SIN(I38/360*2*PI())/SIN(J38/360*2*PI())</f>
        <v>2.8474776366432235</v>
      </c>
      <c r="G38" s="15">
        <f ca="1">ROUND(RAND()*6+1,2)</f>
        <v>2.97</v>
      </c>
      <c r="H38" s="1">
        <f ca="1">G38*SIN(K38/360*2*PI())/SIN(J38/360*2*PI())</f>
        <v>2.909795133697803</v>
      </c>
      <c r="I38" s="15">
        <f t="shared" ca="1" si="4"/>
        <v>57.92</v>
      </c>
      <c r="J38" s="14">
        <f ca="1">180-I38-K38</f>
        <v>62.1</v>
      </c>
      <c r="K38" s="15">
        <f t="shared" ca="1" si="4"/>
        <v>59.98</v>
      </c>
      <c r="L38" s="1" t="s">
        <v>69</v>
      </c>
      <c r="M38" t="str">
        <f ca="1">"β = 180° - α - γ = 180° - "&amp;I38&amp;"° - "&amp;K38&amp;"°"</f>
        <v>β = 180° - α - γ = 180° - 57,92° - 59,98°</v>
      </c>
      <c r="N38" t="str">
        <f ca="1">"β = "&amp;J38&amp;"°"</f>
        <v>β = 62,1°</v>
      </c>
      <c r="O38" s="1" t="s">
        <v>67</v>
      </c>
      <c r="P38" s="1" t="str">
        <f>"a:b = sin(α) : sin(β) =&gt; a = b ∙ sin(α) : sin(β)"</f>
        <v>a:b = sin(α) : sin(β) =&gt; a = b ∙ sin(α) : sin(β)</v>
      </c>
      <c r="Q38" s="1" t="str">
        <f ca="1">"a = "&amp;G38&amp;" ∙ sin("&amp;I38&amp;"°) : sin("&amp;J38&amp;"°) = "&amp;ROUND(F38,2)</f>
        <v>a = 2,97 ∙ sin(57,92°) : sin(62,1°) = 2,85</v>
      </c>
      <c r="R38" s="1" t="s">
        <v>51</v>
      </c>
      <c r="S38" s="1" t="str">
        <f>"c:b = sin(γ) : sin(β) =&gt; c = b ∙ sin(γ) : sin(β)"</f>
        <v>c:b = sin(γ) : sin(β) =&gt; c = b ∙ sin(γ) : sin(β)</v>
      </c>
      <c r="T38" s="1" t="str">
        <f ca="1">"c = "&amp;G38&amp;" ∙ sin("&amp;K38&amp;"°) : sin("&amp;J38&amp;"°) = "&amp;ROUND(H38,2)</f>
        <v>c = 2,97 ∙ sin(59,98°) : sin(62,1°) = 2,91</v>
      </c>
      <c r="U38" t="str">
        <f ca="1">"b = "&amp;G38&amp;", α = "&amp;I38&amp;"°, γ = "&amp;K38&amp;"°"</f>
        <v>b = 2,97, α = 57,92°, γ = 59,98°</v>
      </c>
    </row>
    <row r="39" spans="4:21" ht="14.5" x14ac:dyDescent="0.35">
      <c r="D39">
        <f t="shared" ca="1" si="3"/>
        <v>0.85298459266760873</v>
      </c>
      <c r="E39">
        <f t="shared" ca="1" si="1"/>
        <v>3</v>
      </c>
      <c r="F39">
        <f ca="1">H39*SIN(I39/360*2*PI())/SIN(K39/360*2*PI())</f>
        <v>8.5276570177524817</v>
      </c>
      <c r="G39">
        <f ca="1">H39*SIN(J39/360*2*PI())/SIN(K39/360*2*PI())</f>
        <v>9.6154245460949372</v>
      </c>
      <c r="H39" s="15">
        <f ca="1">ROUND(RAND()*6+1,2)</f>
        <v>5.41</v>
      </c>
      <c r="I39" s="15">
        <f t="shared" ca="1" si="4"/>
        <v>61.9</v>
      </c>
      <c r="J39" s="14">
        <f ca="1">180-I39-K39</f>
        <v>84.07</v>
      </c>
      <c r="K39" s="15">
        <f t="shared" ca="1" si="4"/>
        <v>34.03</v>
      </c>
      <c r="L39" s="1" t="s">
        <v>69</v>
      </c>
      <c r="M39" t="str">
        <f ca="1">"β = 180° - α - γ = 180° - "&amp;I39&amp;"° - "&amp;K39&amp;"°"</f>
        <v>β = 180° - α - γ = 180° - 61,9° - 34,03°</v>
      </c>
      <c r="N39" t="str">
        <f ca="1">"β = "&amp;J39&amp;"°"</f>
        <v>β = 84,07°</v>
      </c>
      <c r="O39" s="1" t="s">
        <v>67</v>
      </c>
      <c r="P39" s="1" t="str">
        <f>"a:c = sin(α) : sin(γ) =&gt; a = c ∙ sin(α) : sin(γ)"</f>
        <v>a:c = sin(α) : sin(γ) =&gt; a = c ∙ sin(α) : sin(γ)</v>
      </c>
      <c r="Q39" s="1" t="str">
        <f ca="1">"a = "&amp;H39&amp;" ∙ sin("&amp;I39&amp;"°) : sin("&amp;K39&amp;"°) = "&amp;ROUND(F39,2)</f>
        <v>a = 5,41 ∙ sin(61,9°) : sin(34,03°) = 8,53</v>
      </c>
      <c r="R39" s="1" t="s">
        <v>57</v>
      </c>
      <c r="S39" s="1" t="str">
        <f>"b:c = sin(β) : sin(γ) =&gt; b = c ∙ sin(β) : sin(γ)"</f>
        <v>b:c = sin(β) : sin(γ) =&gt; b = c ∙ sin(β) : sin(γ)</v>
      </c>
      <c r="T39" s="1" t="str">
        <f ca="1">"b = "&amp;H39&amp;" ∙ sin("&amp;J39&amp;"°) : sin("&amp;K39&amp;"°) = "&amp;ROUND(G39,2)</f>
        <v>b = 5,41 ∙ sin(84,07°) : sin(34,03°) = 9,62</v>
      </c>
      <c r="U39" t="str">
        <f ca="1">"c = "&amp;H39&amp;", α = "&amp;I39&amp;"°, γ = "&amp;K39&amp;"°"</f>
        <v>c = 5,41, α = 61,9°, γ = 34,03°</v>
      </c>
    </row>
    <row r="40" spans="4:21" x14ac:dyDescent="0.25">
      <c r="D40">
        <f t="shared" ca="1" si="3"/>
        <v>1.886981029342738E-2</v>
      </c>
      <c r="E40">
        <f t="shared" ca="1" si="1"/>
        <v>13</v>
      </c>
      <c r="F40" s="15">
        <f ca="1">ROUND(RAND()*6+1,2)+G40</f>
        <v>10.06</v>
      </c>
      <c r="G40" s="15">
        <f ca="1">ROUND(RAND()*6+1,2)</f>
        <v>6.71</v>
      </c>
      <c r="H40">
        <f ca="1">G40*SIN(K40/360*2*PI())/SIN(J40/360*2*PI())</f>
        <v>11.683915435319193</v>
      </c>
      <c r="I40" s="15">
        <f ca="1">ROUND(RAND()*60+10,2)</f>
        <v>59.18</v>
      </c>
      <c r="J40">
        <f ca="1">ASIN(G40/F40*SIN(I40/360*2*PI()))*360/2/PI()</f>
        <v>34.946079863972102</v>
      </c>
      <c r="K40">
        <f ca="1">180-I40-J40</f>
        <v>85.873920136027891</v>
      </c>
      <c r="L40" s="1" t="s">
        <v>49</v>
      </c>
      <c r="M40" s="1" t="str">
        <f>"b:a = sin(β) : sin(α) =&gt; sin(β) = b : a ∙ sin(α)"</f>
        <v>b:a = sin(β) : sin(α) =&gt; sin(β) = b : a ∙ sin(α)</v>
      </c>
      <c r="N40" s="1" t="str">
        <f ca="1">"sin(β) = "&amp;G40&amp;" : "&amp;ROUND(F40,2)&amp;" ∙ sin("&amp;I40&amp;"°) =&gt; β = "&amp;ROUND(J40,2)&amp;"°"</f>
        <v>sin(β) = 6,71 : 10,06 ∙ sin(59,18°) =&gt; β = 34,95°</v>
      </c>
      <c r="O40" s="1" t="s">
        <v>50</v>
      </c>
      <c r="P40" s="1" t="str">
        <f ca="1">"γ = 180° - α - β = 180° - "&amp;ROUND(I40,2)&amp;"° - "&amp;ROUND(J40,2)&amp;"°"</f>
        <v>γ = 180° - α - β = 180° - 59,18° - 34,95°</v>
      </c>
      <c r="Q40" s="1" t="str">
        <f ca="1">"γ = "&amp;ROUND(K40,2)&amp;"°"</f>
        <v>γ = 85,87°</v>
      </c>
      <c r="R40" s="1" t="s">
        <v>51</v>
      </c>
      <c r="S40" s="1" t="str">
        <f>"c:a = sin(γ) : sin(α) =&gt; c = a ∙ sin(γ) : sin(α)"</f>
        <v>c:a = sin(γ) : sin(α) =&gt; c = a ∙ sin(γ) : sin(α)</v>
      </c>
      <c r="T40" s="1" t="str">
        <f ca="1">"c = "&amp;F40&amp;" ∙ sin("&amp;ROUND(K40,2)&amp;"°) : sin("&amp;ROUND(I40,2)&amp;"°) = "&amp;ROUND(H40,2)</f>
        <v>c = 10,06 ∙ sin(85,87°) : sin(59,18°) = 11,68</v>
      </c>
      <c r="U40" t="str">
        <f ca="1">"a = "&amp;F40&amp;", b = "&amp;G40&amp;", α = "&amp;I40&amp;"°"</f>
        <v>a = 10,06, b = 6,71, α = 59,18°</v>
      </c>
    </row>
    <row r="41" spans="4:21" x14ac:dyDescent="0.25">
      <c r="F41" s="15"/>
      <c r="G41" s="15"/>
      <c r="I41" s="15"/>
      <c r="L41" s="1"/>
      <c r="M41" s="1"/>
      <c r="N41" s="1"/>
      <c r="O41" s="1"/>
      <c r="P41" s="1"/>
      <c r="Q41" s="1"/>
      <c r="R41" s="1"/>
      <c r="S41" s="1"/>
      <c r="T41" s="1"/>
    </row>
    <row r="42" spans="4:21" x14ac:dyDescent="0.25">
      <c r="F42" s="15"/>
      <c r="G42" s="15"/>
      <c r="I42" s="15"/>
      <c r="L42" s="1"/>
      <c r="M42" s="1"/>
      <c r="N42" s="1"/>
      <c r="O42" s="1"/>
      <c r="P42" s="1"/>
      <c r="Q42" s="1"/>
      <c r="R42" s="1"/>
      <c r="S42" s="1"/>
      <c r="T42" s="1"/>
    </row>
    <row r="43" spans="4:21" x14ac:dyDescent="0.25">
      <c r="F43" s="15"/>
      <c r="G43" s="15"/>
      <c r="I43" s="15"/>
      <c r="L43" s="1"/>
      <c r="M43" s="1"/>
      <c r="N43" s="1"/>
      <c r="O43" s="1"/>
      <c r="P43" s="1"/>
      <c r="Q43" s="1"/>
      <c r="R43" s="1"/>
      <c r="S43" s="1"/>
      <c r="T43" s="1"/>
    </row>
    <row r="44" spans="4:21" x14ac:dyDescent="0.25">
      <c r="F44" s="15"/>
      <c r="G44" s="15"/>
      <c r="I44" s="15"/>
      <c r="L44" s="1"/>
      <c r="M44" s="1"/>
      <c r="N44" s="1"/>
      <c r="O44" s="1"/>
      <c r="P44" s="1"/>
      <c r="Q44" s="1"/>
      <c r="R44" s="1"/>
      <c r="S44" s="1"/>
      <c r="T44" s="1"/>
    </row>
    <row r="45" spans="4:21" x14ac:dyDescent="0.25">
      <c r="F45" s="15"/>
      <c r="G45" s="15"/>
      <c r="I45" s="15"/>
      <c r="L45" s="1"/>
      <c r="M45" s="1"/>
      <c r="N45" s="1"/>
      <c r="O45" s="1"/>
      <c r="P45" s="1"/>
      <c r="Q45" s="1"/>
      <c r="R45" s="1"/>
      <c r="S45" s="1"/>
      <c r="T45" s="1"/>
    </row>
    <row r="46" spans="4:21" x14ac:dyDescent="0.25">
      <c r="F46" s="15"/>
      <c r="G46" s="15"/>
      <c r="I46" s="15"/>
      <c r="L46" s="1"/>
      <c r="M46" s="1"/>
      <c r="N46" s="1"/>
      <c r="O46" s="1"/>
      <c r="P46" s="1"/>
      <c r="Q46" s="1"/>
      <c r="R46" s="1"/>
      <c r="S46" s="1"/>
      <c r="T46" s="1"/>
    </row>
    <row r="47" spans="4:21" x14ac:dyDescent="0.25">
      <c r="F47" s="15"/>
      <c r="G47" s="15"/>
      <c r="I47" s="15"/>
      <c r="L47" s="1"/>
      <c r="M47" s="1"/>
      <c r="N47" s="1"/>
      <c r="O47" s="1"/>
      <c r="P47" s="1"/>
      <c r="Q47" s="1"/>
      <c r="R47" s="1"/>
      <c r="S47" s="1"/>
      <c r="T47" s="1"/>
    </row>
    <row r="48" spans="4:21" x14ac:dyDescent="0.25">
      <c r="G48" t="s">
        <v>26</v>
      </c>
      <c r="O48" s="2"/>
    </row>
    <row r="50" spans="5:22" x14ac:dyDescent="0.25">
      <c r="E50">
        <v>17</v>
      </c>
      <c r="G50" s="1"/>
      <c r="J50">
        <f>SIN(30/360*2*PI())</f>
        <v>0.49999999999999994</v>
      </c>
      <c r="O50" s="1"/>
    </row>
    <row r="51" spans="5:22" x14ac:dyDescent="0.25">
      <c r="E51" s="15">
        <f ca="1">ROUND(RAND()*18+1,0)</f>
        <v>17</v>
      </c>
      <c r="F51" s="15">
        <f ca="1">ROUND(RAND()*15+1,0)</f>
        <v>10</v>
      </c>
      <c r="O51" s="1"/>
    </row>
    <row r="52" spans="5:22" x14ac:dyDescent="0.25">
      <c r="E52">
        <v>1</v>
      </c>
      <c r="F52">
        <v>1</v>
      </c>
      <c r="G52">
        <f t="shared" ref="G52:G61" ca="1" si="5">VLOOKUP($F52,$E$3:$U$40,2,FALSE)</f>
        <v>5.615385401216888</v>
      </c>
      <c r="H52">
        <f t="shared" ref="H52:H61" ca="1" si="6">VLOOKUP($F52,$E$3:$U$40,3,FALSE)</f>
        <v>5.6236142246736271</v>
      </c>
      <c r="I52">
        <f t="shared" ref="I52:I61" ca="1" si="7">VLOOKUP($F52,$E$3:$U$40,4,FALSE)</f>
        <v>6.44</v>
      </c>
      <c r="J52">
        <f t="shared" ref="J52:J61" ca="1" si="8">VLOOKUP($F52,$E$3:$U$40,5,FALSE)</f>
        <v>54.980000000000004</v>
      </c>
      <c r="K52">
        <f t="shared" ref="K52:K61" ca="1" si="9">VLOOKUP($F52,$E$3:$U$40,6,FALSE)</f>
        <v>55.1</v>
      </c>
      <c r="L52">
        <f t="shared" ref="L52:L61" ca="1" si="10">VLOOKUP($F52,$E$3:$U$40,7,FALSE)</f>
        <v>69.92</v>
      </c>
      <c r="M52" t="str">
        <f t="shared" ref="M52:M61" ca="1" si="11">VLOOKUP($F52,$E$3:$U$40,8,FALSE)</f>
        <v>1. Berechne α mit Winkelsummensatz:</v>
      </c>
      <c r="N52" t="str">
        <f t="shared" ref="N52:N61" ca="1" si="12">VLOOKUP($F52,$E$3:$U$40,9,FALSE)</f>
        <v>α = 180° - β - γ = 180° - 55,1° - 69,92°</v>
      </c>
      <c r="O52" t="str">
        <f t="shared" ref="O52:O61" ca="1" si="13">VLOOKUP($F52,$E$3:$U$40,10,FALSE)</f>
        <v>α = 54,98°</v>
      </c>
      <c r="P52" t="str">
        <f t="shared" ref="P52:P61" ca="1" si="14">VLOOKUP($F52,$E$3:$U$40,11,FALSE)</f>
        <v xml:space="preserve">2. Berechne Seite a mit Sinussatz: </v>
      </c>
      <c r="Q52" t="str">
        <f t="shared" ref="Q52:Q61" ca="1" si="15">VLOOKUP($F52,$E$3:$U$40,12,FALSE)</f>
        <v>a:c = sin(α) : sin(γ) =&gt; a = c ∙ sin(α) : sin(γ)</v>
      </c>
      <c r="R52" t="str">
        <f t="shared" ref="R52:R61" ca="1" si="16">VLOOKUP($F52,$E$3:$U$40,13,FALSE)</f>
        <v>a = 6,44 ∙ sin(54,98°) : sin(69,92°) = 5,62</v>
      </c>
      <c r="S52" t="str">
        <f t="shared" ref="S52:S61" ca="1" si="17">VLOOKUP($F52,$E$3:$U$40,14,FALSE)</f>
        <v xml:space="preserve">3. Berechne Seite b mit Sinussatz: </v>
      </c>
      <c r="T52" t="str">
        <f t="shared" ref="T52:T61" ca="1" si="18">VLOOKUP($F52,$E$3:$U$40,15,FALSE)</f>
        <v>b:c = sin(β) : sin(γ) =&gt; b = c ∙ sin(β) : sin(γ)</v>
      </c>
      <c r="U52" t="str">
        <f t="shared" ref="U52:U61" ca="1" si="19">VLOOKUP($F52,$E$3:$U$40,16,FALSE)</f>
        <v>b = 6,44 ∙ sin(55,1°) : sin(69,92°) = 5,62</v>
      </c>
      <c r="V52" t="str">
        <f t="shared" ref="V52:V61" ca="1" si="20">VLOOKUP($F52,$E$3:$U$40,17,FALSE)</f>
        <v>c = 6,44, β = 55,1°, γ = 69,92°</v>
      </c>
    </row>
    <row r="53" spans="5:22" x14ac:dyDescent="0.25">
      <c r="E53">
        <v>2</v>
      </c>
      <c r="F53">
        <v>2</v>
      </c>
      <c r="G53">
        <f t="shared" ca="1" si="5"/>
        <v>4.24</v>
      </c>
      <c r="H53">
        <f t="shared" ca="1" si="6"/>
        <v>4.0366055739902755</v>
      </c>
      <c r="I53">
        <f t="shared" ca="1" si="7"/>
        <v>4.1007610154147072</v>
      </c>
      <c r="J53">
        <f t="shared" ca="1" si="8"/>
        <v>62.8</v>
      </c>
      <c r="K53">
        <f t="shared" ca="1" si="9"/>
        <v>57.86</v>
      </c>
      <c r="L53">
        <f t="shared" ca="1" si="10"/>
        <v>59.34</v>
      </c>
      <c r="M53" t="str">
        <f t="shared" ca="1" si="11"/>
        <v>1. Berechne β mit Winkelsummensatz:</v>
      </c>
      <c r="N53" t="str">
        <f t="shared" ca="1" si="12"/>
        <v>β = 180° - α - γ = 180° - 62,8° - 59,34°</v>
      </c>
      <c r="O53" t="str">
        <f t="shared" ca="1" si="13"/>
        <v>β = 57,86°</v>
      </c>
      <c r="P53" t="str">
        <f t="shared" ca="1" si="14"/>
        <v xml:space="preserve">2. Berechne Seite b mit Sinussatz: </v>
      </c>
      <c r="Q53" t="str">
        <f t="shared" ca="1" si="15"/>
        <v>b:a = sin(β) : sin(α) =&gt; b = a ∙ sin(β) : sin(α)</v>
      </c>
      <c r="R53" t="str">
        <f t="shared" ca="1" si="16"/>
        <v>b = 4,24 ∙ sin(57,86°) : sin(62,8°) = 4,04</v>
      </c>
      <c r="S53" t="str">
        <f t="shared" ca="1" si="17"/>
        <v xml:space="preserve">3. Berechne Seite c mit Sinussatz: </v>
      </c>
      <c r="T53" t="str">
        <f t="shared" ca="1" si="18"/>
        <v>c:a = sin(γ) : sin(α) =&gt; c = a ∙ sin(γ) : sin(α)</v>
      </c>
      <c r="U53" t="str">
        <f t="shared" ca="1" si="19"/>
        <v>c = 4,24 ∙ sin(59,34°) : sin(62,8°) = 4,1</v>
      </c>
      <c r="V53" t="str">
        <f t="shared" ca="1" si="20"/>
        <v>a = 4,24, α = 62,8°, γ = 59,34°</v>
      </c>
    </row>
    <row r="54" spans="5:22" x14ac:dyDescent="0.25">
      <c r="E54">
        <v>3</v>
      </c>
      <c r="F54">
        <v>3</v>
      </c>
      <c r="G54">
        <f t="shared" ca="1" si="5"/>
        <v>8.5276570177524817</v>
      </c>
      <c r="H54">
        <f t="shared" ca="1" si="6"/>
        <v>9.6154245460949372</v>
      </c>
      <c r="I54">
        <f t="shared" ca="1" si="7"/>
        <v>5.41</v>
      </c>
      <c r="J54">
        <f t="shared" ca="1" si="8"/>
        <v>61.9</v>
      </c>
      <c r="K54">
        <f t="shared" ca="1" si="9"/>
        <v>84.07</v>
      </c>
      <c r="L54">
        <f t="shared" ca="1" si="10"/>
        <v>34.03</v>
      </c>
      <c r="M54" t="str">
        <f t="shared" ca="1" si="11"/>
        <v>1. Berechne β mit Winkelsummensatz:</v>
      </c>
      <c r="N54" t="str">
        <f t="shared" ca="1" si="12"/>
        <v>β = 180° - α - γ = 180° - 61,9° - 34,03°</v>
      </c>
      <c r="O54" t="str">
        <f t="shared" ca="1" si="13"/>
        <v>β = 84,07°</v>
      </c>
      <c r="P54" t="str">
        <f t="shared" ca="1" si="14"/>
        <v xml:space="preserve">2. Berechne Seite a mit Sinussatz: </v>
      </c>
      <c r="Q54" t="str">
        <f t="shared" ca="1" si="15"/>
        <v>a:c = sin(α) : sin(γ) =&gt; a = c ∙ sin(α) : sin(γ)</v>
      </c>
      <c r="R54" t="str">
        <f t="shared" ca="1" si="16"/>
        <v>a = 5,41 ∙ sin(61,9°) : sin(34,03°) = 8,53</v>
      </c>
      <c r="S54" t="str">
        <f t="shared" ca="1" si="17"/>
        <v xml:space="preserve">3. Berechne Seite b mit Sinussatz: </v>
      </c>
      <c r="T54" t="str">
        <f t="shared" ca="1" si="18"/>
        <v>b:c = sin(β) : sin(γ) =&gt; b = c ∙ sin(β) : sin(γ)</v>
      </c>
      <c r="U54" t="str">
        <f t="shared" ca="1" si="19"/>
        <v>b = 5,41 ∙ sin(84,07°) : sin(34,03°) = 9,62</v>
      </c>
      <c r="V54" t="str">
        <f t="shared" ca="1" si="20"/>
        <v>c = 5,41, α = 61,9°, γ = 34,03°</v>
      </c>
    </row>
    <row r="55" spans="5:22" x14ac:dyDescent="0.25">
      <c r="E55">
        <v>4</v>
      </c>
      <c r="F55">
        <v>4</v>
      </c>
      <c r="G55">
        <f t="shared" ca="1" si="5"/>
        <v>5.3100000000000005</v>
      </c>
      <c r="H55">
        <f t="shared" ca="1" si="6"/>
        <v>6.047168585876932</v>
      </c>
      <c r="I55">
        <f t="shared" ca="1" si="7"/>
        <v>4.24</v>
      </c>
      <c r="J55">
        <f t="shared" ca="1" si="8"/>
        <v>59.08</v>
      </c>
      <c r="K55">
        <f t="shared" ca="1" si="9"/>
        <v>77.683135159059276</v>
      </c>
      <c r="L55">
        <f t="shared" ca="1" si="10"/>
        <v>43.236864840940719</v>
      </c>
      <c r="M55" t="str">
        <f t="shared" ca="1" si="11"/>
        <v xml:space="preserve">1. Berechne γ mit Sinussatz: </v>
      </c>
      <c r="N55" t="str">
        <f t="shared" ca="1" si="12"/>
        <v>c:a = sin(γ) : sin(α) =&gt; sin(γ) = c : a ∙ sin(α)</v>
      </c>
      <c r="O55" t="str">
        <f t="shared" ca="1" si="13"/>
        <v>sin(γ) = 4,24 : 5,31 ∙ sin(59,08°) =&gt; γ = 43,24°</v>
      </c>
      <c r="P55" t="str">
        <f t="shared" ca="1" si="14"/>
        <v>2. Berechne β mit Winkelsummensatz:</v>
      </c>
      <c r="Q55" t="str">
        <f t="shared" ca="1" si="15"/>
        <v>β = 180° - α - γ = 180° - 59,08° - 43,24°</v>
      </c>
      <c r="R55" t="str">
        <f t="shared" ca="1" si="16"/>
        <v>β = 77,68°</v>
      </c>
      <c r="S55" t="str">
        <f t="shared" ca="1" si="17"/>
        <v xml:space="preserve">3. Berechne Seite b mit Sinussatz: </v>
      </c>
      <c r="T55" t="str">
        <f t="shared" ca="1" si="18"/>
        <v>b:a = sin(β) : sin(α) =&gt; b = a ∙ sin(β) : sin(α)</v>
      </c>
      <c r="U55" t="str">
        <f t="shared" ca="1" si="19"/>
        <v>b = 5,31 ∙ sin(77,68°) : sin(59,08°) = 6,05</v>
      </c>
      <c r="V55" t="str">
        <f t="shared" ca="1" si="20"/>
        <v>a = 5,31, c = 4,24, α = 59,08°</v>
      </c>
    </row>
    <row r="56" spans="5:22" x14ac:dyDescent="0.25">
      <c r="E56">
        <v>5</v>
      </c>
      <c r="F56">
        <v>5</v>
      </c>
      <c r="G56">
        <f t="shared" ca="1" si="5"/>
        <v>0.84673005916069299</v>
      </c>
      <c r="H56">
        <f t="shared" ca="1" si="6"/>
        <v>1.21</v>
      </c>
      <c r="I56">
        <f t="shared" ca="1" si="7"/>
        <v>1.278741771600167</v>
      </c>
      <c r="J56">
        <f t="shared" ca="1" si="8"/>
        <v>39.659999999999997</v>
      </c>
      <c r="K56">
        <f t="shared" ca="1" si="9"/>
        <v>65.790000000000006</v>
      </c>
      <c r="L56">
        <f t="shared" ca="1" si="10"/>
        <v>74.55</v>
      </c>
      <c r="M56" t="str">
        <f t="shared" ca="1" si="11"/>
        <v>1. Berechne γ mit Winkelsummensatz:</v>
      </c>
      <c r="N56" t="str">
        <f t="shared" ca="1" si="12"/>
        <v>γ = 180° - α - β = 180° - 39,66° - 65,79°</v>
      </c>
      <c r="O56" t="str">
        <f t="shared" ca="1" si="13"/>
        <v>γ = 74,55°</v>
      </c>
      <c r="P56" t="str">
        <f t="shared" ca="1" si="14"/>
        <v xml:space="preserve">2. Berechne Seite a mit Sinussatz: </v>
      </c>
      <c r="Q56" t="str">
        <f t="shared" ca="1" si="15"/>
        <v>a:b = sin(α) : sin(β) =&gt; a = b ∙ sin(α) : sin(β)</v>
      </c>
      <c r="R56" t="str">
        <f t="shared" ca="1" si="16"/>
        <v>a = 1,21 ∙ sin(39,66°) : sin(65,79°) = 0,85</v>
      </c>
      <c r="S56" t="str">
        <f t="shared" ca="1" si="17"/>
        <v xml:space="preserve">3. Berechne Seite c mit Sinussatz: </v>
      </c>
      <c r="T56" t="str">
        <f t="shared" ca="1" si="18"/>
        <v>c:b = sin(γ) : sin(β) =&gt; c = b ∙ sin(γ) : sin(β)</v>
      </c>
      <c r="U56" t="str">
        <f t="shared" ca="1" si="19"/>
        <v>c = 1,21 ∙ sin(74,55°) : sin(65,79°) = 1,28</v>
      </c>
      <c r="V56" t="str">
        <f t="shared" ca="1" si="20"/>
        <v>b = 1,21, α = 39,66°, β = 65,79°</v>
      </c>
    </row>
    <row r="57" spans="5:22" x14ac:dyDescent="0.25">
      <c r="E57">
        <v>6</v>
      </c>
      <c r="F57">
        <v>6</v>
      </c>
      <c r="G57">
        <f t="shared" ca="1" si="5"/>
        <v>2.62</v>
      </c>
      <c r="H57">
        <f t="shared" ca="1" si="6"/>
        <v>2.8735689240252134</v>
      </c>
      <c r="I57">
        <f t="shared" ca="1" si="7"/>
        <v>2.63</v>
      </c>
      <c r="J57">
        <f t="shared" ca="1" si="8"/>
        <v>56.648129656984295</v>
      </c>
      <c r="K57">
        <f t="shared" ca="1" si="9"/>
        <v>66.37</v>
      </c>
      <c r="L57">
        <f t="shared" ca="1" si="10"/>
        <v>56.9818703430157</v>
      </c>
      <c r="M57" t="str">
        <f t="shared" ca="1" si="11"/>
        <v>1. Kosinussatz: b² = a² + c² - 2ac ∙ cos(β)</v>
      </c>
      <c r="N57" t="str">
        <f t="shared" ca="1" si="12"/>
        <v>b² = 2,62² + 2,63² - 2∙2,62∙2,63∙cos(66,37°)</v>
      </c>
      <c r="O57" t="str">
        <f t="shared" ca="1" si="13"/>
        <v>b = 2,87</v>
      </c>
      <c r="P57" t="str">
        <f t="shared" ca="1" si="14"/>
        <v xml:space="preserve">2. Berechne α mit Sinussatz: </v>
      </c>
      <c r="Q57" t="str">
        <f t="shared" ca="1" si="15"/>
        <v>a:b = sin(α) : sin(β) =&gt; sin(α) = a : b ∙ sin(β)</v>
      </c>
      <c r="R57" t="str">
        <f t="shared" ca="1" si="16"/>
        <v>sin(α) = 2,62 : 2,87 ∙ sin(66,37°) =&gt; α = 56,65°</v>
      </c>
      <c r="S57" t="str">
        <f t="shared" ca="1" si="17"/>
        <v>3. Berechne γ mit Winkelsummensatz:</v>
      </c>
      <c r="T57" t="str">
        <f t="shared" ca="1" si="18"/>
        <v>γ = 180° - α - β = 180° - 56,65° - 66,37°</v>
      </c>
      <c r="U57" t="str">
        <f t="shared" ca="1" si="19"/>
        <v>γ = 56,98°</v>
      </c>
      <c r="V57" t="str">
        <f t="shared" ca="1" si="20"/>
        <v>a = 2,62, c = 2,63, β = 66,37°</v>
      </c>
    </row>
    <row r="58" spans="5:22" x14ac:dyDescent="0.25">
      <c r="E58">
        <v>7</v>
      </c>
      <c r="F58">
        <v>7</v>
      </c>
      <c r="G58">
        <f t="shared" ca="1" si="5"/>
        <v>7.77</v>
      </c>
      <c r="H58">
        <f t="shared" ca="1" si="6"/>
        <v>4.08</v>
      </c>
      <c r="I58">
        <f t="shared" ca="1" si="7"/>
        <v>8.5151500061889234</v>
      </c>
      <c r="J58">
        <f t="shared" ca="1" si="8"/>
        <v>65.53</v>
      </c>
      <c r="K58">
        <f t="shared" ca="1" si="9"/>
        <v>28.55038878498447</v>
      </c>
      <c r="L58">
        <f t="shared" ca="1" si="10"/>
        <v>85.919611215015522</v>
      </c>
      <c r="M58" t="str">
        <f t="shared" ca="1" si="11"/>
        <v xml:space="preserve">1. Berechne β mit Sinussatz: </v>
      </c>
      <c r="N58" t="str">
        <f t="shared" ca="1" si="12"/>
        <v>b:a = sin(β) : sin(α) =&gt; sin(β) = b : a ∙ sin(α)</v>
      </c>
      <c r="O58" t="str">
        <f t="shared" ca="1" si="13"/>
        <v>sin(β) = 4,08 : 7,77 ∙ sin(65,53°) =&gt; β = 28,55°</v>
      </c>
      <c r="P58" t="str">
        <f t="shared" ca="1" si="14"/>
        <v>2. Berechne γ mit Winkelsummensatz:</v>
      </c>
      <c r="Q58" t="str">
        <f t="shared" ca="1" si="15"/>
        <v>γ = 180° - α - β = 180° - 65,53° - 28,55°</v>
      </c>
      <c r="R58" t="str">
        <f t="shared" ca="1" si="16"/>
        <v>γ = 85,92°</v>
      </c>
      <c r="S58" t="str">
        <f t="shared" ca="1" si="17"/>
        <v xml:space="preserve">3. Berechne Seite c mit Sinussatz: </v>
      </c>
      <c r="T58" t="str">
        <f t="shared" ca="1" si="18"/>
        <v>c:a = sin(γ) : sin(α) =&gt; c = a ∙ sin(γ) : sin(α)</v>
      </c>
      <c r="U58" t="str">
        <f t="shared" ca="1" si="19"/>
        <v>c = 7,77 ∙ sin(85,92°) : sin(65,53°) = 8,52</v>
      </c>
      <c r="V58" t="str">
        <f t="shared" ca="1" si="20"/>
        <v>a = 7,77, b = 4,08, α = 65,53°</v>
      </c>
    </row>
    <row r="59" spans="5:22" x14ac:dyDescent="0.25">
      <c r="E59">
        <v>8</v>
      </c>
      <c r="F59">
        <v>8</v>
      </c>
      <c r="G59">
        <f t="shared" ca="1" si="5"/>
        <v>9.9899999999999984</v>
      </c>
      <c r="H59">
        <f t="shared" ca="1" si="6"/>
        <v>10.648878035941015</v>
      </c>
      <c r="I59">
        <f t="shared" ca="1" si="7"/>
        <v>4.5599999999999996</v>
      </c>
      <c r="J59">
        <f t="shared" ca="1" si="8"/>
        <v>69.260000000000005</v>
      </c>
      <c r="K59">
        <f t="shared" ca="1" si="9"/>
        <v>85.470488210524309</v>
      </c>
      <c r="L59">
        <f t="shared" ca="1" si="10"/>
        <v>25.269511789475683</v>
      </c>
      <c r="M59" t="str">
        <f t="shared" ca="1" si="11"/>
        <v xml:space="preserve">1. Berechne γ mit Sinussatz: </v>
      </c>
      <c r="N59" t="str">
        <f t="shared" ca="1" si="12"/>
        <v>c:a = sin(γ) : sin(α) =&gt; sin(γ) = c : a ∙ sin(α)</v>
      </c>
      <c r="O59" t="str">
        <f t="shared" ca="1" si="13"/>
        <v>sin(γ) = 4,56 : 9,99 ∙ sin(69,26°) =&gt; γ = 25,27°</v>
      </c>
      <c r="P59" t="str">
        <f t="shared" ca="1" si="14"/>
        <v>2. Berechne β mit Winkelsummensatz:</v>
      </c>
      <c r="Q59" t="str">
        <f t="shared" ca="1" si="15"/>
        <v>β = 180° - α - γ = 180° - 69,26° - 25,27°</v>
      </c>
      <c r="R59" t="str">
        <f t="shared" ca="1" si="16"/>
        <v>β = 85,47°</v>
      </c>
      <c r="S59" t="str">
        <f t="shared" ca="1" si="17"/>
        <v xml:space="preserve">3. Berechne Seite b mit Sinussatz: </v>
      </c>
      <c r="T59" t="str">
        <f t="shared" ca="1" si="18"/>
        <v>b:a = sin(β) : sin(α) =&gt; b = a ∙ sin(β) : sin(α)</v>
      </c>
      <c r="U59" t="str">
        <f t="shared" ca="1" si="19"/>
        <v>b = 9,99 ∙ sin(85,47°) : sin(69,26°) = 10,65</v>
      </c>
      <c r="V59" t="str">
        <f t="shared" ca="1" si="20"/>
        <v>a = 9,99, c = 4,56, α = 69,26°</v>
      </c>
    </row>
    <row r="60" spans="5:22" x14ac:dyDescent="0.25">
      <c r="E60">
        <v>9</v>
      </c>
      <c r="F60">
        <v>9</v>
      </c>
      <c r="G60">
        <f t="shared" ca="1" si="5"/>
        <v>2.48</v>
      </c>
      <c r="H60">
        <f t="shared" ca="1" si="6"/>
        <v>2.4970837868737421</v>
      </c>
      <c r="I60">
        <f t="shared" ca="1" si="7"/>
        <v>1.9387666716431948</v>
      </c>
      <c r="J60">
        <f t="shared" ca="1" si="8"/>
        <v>66.61</v>
      </c>
      <c r="K60">
        <f t="shared" ca="1" si="9"/>
        <v>67.540000000000006</v>
      </c>
      <c r="L60">
        <f t="shared" ca="1" si="10"/>
        <v>45.849999999999994</v>
      </c>
      <c r="M60" t="str">
        <f t="shared" ca="1" si="11"/>
        <v>1. Berechne γ mit Winkelsummensatz:</v>
      </c>
      <c r="N60" t="str">
        <f t="shared" ca="1" si="12"/>
        <v>γ = 180° - α - β = 180° - 66,61° - 67,54°</v>
      </c>
      <c r="O60" t="str">
        <f t="shared" ca="1" si="13"/>
        <v>γ = 45,85°</v>
      </c>
      <c r="P60" t="str">
        <f t="shared" ca="1" si="14"/>
        <v xml:space="preserve">2. Berechne Seite b mit Sinussatz: </v>
      </c>
      <c r="Q60" t="str">
        <f t="shared" ca="1" si="15"/>
        <v>b:a = sin(β) : sin(α) =&gt; b = a ∙ sin(β) : sin(α)</v>
      </c>
      <c r="R60" t="str">
        <f t="shared" ca="1" si="16"/>
        <v>b = 2,48 ∙ sin(67,54°) : sin(66,61°) = 2,5</v>
      </c>
      <c r="S60" t="str">
        <f t="shared" ca="1" si="17"/>
        <v xml:space="preserve">3. Berechne Seite c mit Sinussatz: </v>
      </c>
      <c r="T60" t="str">
        <f t="shared" ca="1" si="18"/>
        <v>c:a = sin(γ) : sin(α) =&gt; c = a ∙ sin(γ) : sin(α)</v>
      </c>
      <c r="U60" t="str">
        <f t="shared" ca="1" si="19"/>
        <v>c = 2,48 ∙ sin(45,85°) : sin(66,61°) = 1,94</v>
      </c>
      <c r="V60" t="str">
        <f t="shared" ca="1" si="20"/>
        <v>a = 2,48, α = 66,61°, β = 67,54°</v>
      </c>
    </row>
    <row r="61" spans="5:22" x14ac:dyDescent="0.25">
      <c r="E61">
        <v>10</v>
      </c>
      <c r="F61">
        <v>10</v>
      </c>
      <c r="G61">
        <f t="shared" ca="1" si="5"/>
        <v>1.1499999999999999</v>
      </c>
      <c r="H61">
        <f t="shared" ca="1" si="6"/>
        <v>1.2677455507689757</v>
      </c>
      <c r="I61">
        <f t="shared" ca="1" si="7"/>
        <v>1.17</v>
      </c>
      <c r="J61">
        <f t="shared" ca="1" si="8"/>
        <v>56.122936119862345</v>
      </c>
      <c r="K61">
        <f t="shared" ca="1" si="9"/>
        <v>66.239999999999995</v>
      </c>
      <c r="L61">
        <f t="shared" ca="1" si="10"/>
        <v>57.63706388013766</v>
      </c>
      <c r="M61" t="str">
        <f t="shared" ca="1" si="11"/>
        <v>1. Kosinussatz: b² = a² + c² - 2ac ∙ cos(β)</v>
      </c>
      <c r="N61" t="str">
        <f t="shared" ca="1" si="12"/>
        <v>b² = 1,15² + 1,17² - 2∙1,15∙1,17∙cos(66,24°)</v>
      </c>
      <c r="O61" t="str">
        <f t="shared" ca="1" si="13"/>
        <v>b = 1,27</v>
      </c>
      <c r="P61" t="str">
        <f t="shared" ca="1" si="14"/>
        <v xml:space="preserve">2. Berechne α mit Sinussatz: </v>
      </c>
      <c r="Q61" t="str">
        <f t="shared" ca="1" si="15"/>
        <v>a:b = sin(α) : sin(β) =&gt; sin(α) = a : b ∙ sin(β)</v>
      </c>
      <c r="R61" t="str">
        <f t="shared" ca="1" si="16"/>
        <v>sin(α) = 1,15 : 1,27 ∙ sin(66,24°) =&gt; α = 56,12°</v>
      </c>
      <c r="S61" t="str">
        <f t="shared" ca="1" si="17"/>
        <v>3. Berechne γ mit Winkelsummensatz:</v>
      </c>
      <c r="T61" t="str">
        <f t="shared" ca="1" si="18"/>
        <v>γ = 180° - α - β = 180° - 56,12° - 66,24°</v>
      </c>
      <c r="U61" t="str">
        <f t="shared" ca="1" si="19"/>
        <v>γ = 57,64°</v>
      </c>
      <c r="V61" t="str">
        <f t="shared" ca="1" si="20"/>
        <v>a = 1,15, c = 1,17, β = 66,24°</v>
      </c>
    </row>
    <row r="68" spans="7:7" x14ac:dyDescent="0.25">
      <c r="G68" s="1"/>
    </row>
    <row r="69" spans="7:7" x14ac:dyDescent="0.25">
      <c r="G69" s="1"/>
    </row>
    <row r="70" spans="7:7" x14ac:dyDescent="0.25">
      <c r="G70" s="1"/>
    </row>
    <row r="75" spans="7:7" x14ac:dyDescent="0.25">
      <c r="G75" s="1"/>
    </row>
    <row r="78" spans="7:7" x14ac:dyDescent="0.25">
      <c r="G78" s="1"/>
    </row>
    <row r="81" spans="7:7" x14ac:dyDescent="0.25">
      <c r="G81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workbookViewId="0">
      <selection activeCell="B11" sqref="B11:B15"/>
    </sheetView>
  </sheetViews>
  <sheetFormatPr baseColWidth="10" defaultRowHeight="12.5" x14ac:dyDescent="0.25"/>
  <cols>
    <col min="5" max="5" width="12.54296875" customWidth="1"/>
    <col min="8" max="9" width="11.08984375" bestFit="1" customWidth="1"/>
    <col min="10" max="11" width="11.7265625" bestFit="1" customWidth="1"/>
    <col min="12" max="13" width="11.453125" bestFit="1" customWidth="1"/>
  </cols>
  <sheetData>
    <row r="1" spans="1:15" ht="13" x14ac:dyDescent="0.3">
      <c r="C1" s="1" t="s">
        <v>8</v>
      </c>
      <c r="D1" s="1" t="s">
        <v>9</v>
      </c>
      <c r="E1" s="1" t="s">
        <v>10</v>
      </c>
      <c r="F1" s="13" t="s">
        <v>27</v>
      </c>
      <c r="G1" s="13" t="s">
        <v>28</v>
      </c>
    </row>
    <row r="2" spans="1:15" ht="13" x14ac:dyDescent="0.3">
      <c r="C2" s="1" t="s">
        <v>38</v>
      </c>
      <c r="D2" s="1" t="s">
        <v>35</v>
      </c>
      <c r="E2" s="1" t="s">
        <v>36</v>
      </c>
      <c r="F2" s="13" t="s">
        <v>39</v>
      </c>
      <c r="G2" s="13" t="s">
        <v>37</v>
      </c>
    </row>
    <row r="3" spans="1:15" ht="13" x14ac:dyDescent="0.3">
      <c r="C3" s="1" t="s">
        <v>77</v>
      </c>
      <c r="D3" s="1" t="s">
        <v>78</v>
      </c>
      <c r="E3" s="1" t="s">
        <v>79</v>
      </c>
      <c r="F3" s="13" t="s">
        <v>75</v>
      </c>
      <c r="G3" s="13" t="s">
        <v>76</v>
      </c>
    </row>
    <row r="4" spans="1:15" ht="13" x14ac:dyDescent="0.3">
      <c r="A4">
        <f ca="1">RANDBETWEEN(1,3)</f>
        <v>1</v>
      </c>
      <c r="B4">
        <v>1</v>
      </c>
      <c r="C4" s="1" t="str">
        <f ca="1">IF($A$4=1,C1,IF($A$4=2,C2,C3))</f>
        <v>a</v>
      </c>
      <c r="D4" s="1" t="str">
        <f t="shared" ref="D4:G4" ca="1" si="0">IF($A$4=1,D1,IF($A$4=2,D2,D3))</f>
        <v>b</v>
      </c>
      <c r="E4" s="1" t="str">
        <f t="shared" ca="1" si="0"/>
        <v>c</v>
      </c>
      <c r="F4" s="13" t="str">
        <f t="shared" ca="1" si="0"/>
        <v>α</v>
      </c>
      <c r="G4" s="13" t="str">
        <f t="shared" ca="1" si="0"/>
        <v>β</v>
      </c>
      <c r="H4" t="str">
        <f ca="1">"sin("&amp;F4&amp;") = "&amp;C4&amp;" : "&amp;E4</f>
        <v>sin(α) = a : c</v>
      </c>
      <c r="I4" t="str">
        <f ca="1">"sin("&amp;G4&amp;") = "&amp;D4&amp;" : "&amp;E4</f>
        <v>sin(β) = b : c</v>
      </c>
      <c r="J4" t="str">
        <f ca="1">"cos("&amp;F4&amp;") = "&amp;D4&amp;" : "&amp;E4</f>
        <v>cos(α) = b : c</v>
      </c>
      <c r="K4" t="str">
        <f ca="1">"cos("&amp;G4&amp;") = "&amp;C4&amp;" : "&amp;E4</f>
        <v>cos(β) = a : c</v>
      </c>
      <c r="L4" t="str">
        <f ca="1">"tan("&amp;F4&amp;") = "&amp;C4&amp;" : "&amp;D4</f>
        <v>tan(α) = a : b</v>
      </c>
      <c r="M4" t="str">
        <f ca="1">"tan("&amp;G4&amp;") = "&amp;D4&amp;" : "&amp;C4</f>
        <v>tan(β) = b : a</v>
      </c>
    </row>
    <row r="5" spans="1:15" x14ac:dyDescent="0.25">
      <c r="B5">
        <v>2</v>
      </c>
      <c r="C5" s="1" t="str">
        <f ca="1">IF($A$4=1,C1,IF($A$4=2,C2,C3))</f>
        <v>a</v>
      </c>
      <c r="D5" s="1" t="str">
        <f t="shared" ref="D5:G5" ca="1" si="1">IF($A$4=1,D1,IF($A$4=2,D2,D3))</f>
        <v>b</v>
      </c>
      <c r="E5" s="1" t="str">
        <f t="shared" ca="1" si="1"/>
        <v>c</v>
      </c>
      <c r="F5" s="1" t="str">
        <f t="shared" ca="1" si="1"/>
        <v>α</v>
      </c>
      <c r="G5" s="1" t="str">
        <f t="shared" ca="1" si="1"/>
        <v>β</v>
      </c>
      <c r="H5" t="str">
        <f ca="1">"sin("&amp;F5&amp;") = "&amp;C5&amp;" : "&amp;E5</f>
        <v>sin(α) = a : c</v>
      </c>
      <c r="I5" t="str">
        <f ca="1">"sin("&amp;G5&amp;") = "&amp;D5&amp;" : "&amp;E5</f>
        <v>sin(β) = b : c</v>
      </c>
      <c r="J5" t="str">
        <f ca="1">"cos("&amp;F5&amp;") = "&amp;D5&amp;" : "&amp;E5</f>
        <v>cos(α) = b : c</v>
      </c>
      <c r="K5" t="str">
        <f ca="1">"cos("&amp;G5&amp;") = "&amp;C5&amp;" : "&amp;E5</f>
        <v>cos(β) = a : c</v>
      </c>
      <c r="L5" t="str">
        <f ca="1">"tan("&amp;F5&amp;") = "&amp;C5&amp;" : "&amp;D5</f>
        <v>tan(α) = a : b</v>
      </c>
      <c r="M5" t="str">
        <f ca="1">"tan("&amp;G5&amp;") = "&amp;D5&amp;" : "&amp;C5</f>
        <v>tan(β) = b : a</v>
      </c>
    </row>
    <row r="8" spans="1:15" x14ac:dyDescent="0.25">
      <c r="B8">
        <v>1</v>
      </c>
      <c r="C8">
        <f>B8+1</f>
        <v>2</v>
      </c>
      <c r="D8">
        <f t="shared" ref="D8:O8" si="2">C8+1</f>
        <v>3</v>
      </c>
      <c r="E8">
        <f t="shared" si="2"/>
        <v>4</v>
      </c>
      <c r="F8">
        <f t="shared" si="2"/>
        <v>5</v>
      </c>
      <c r="G8">
        <f t="shared" si="2"/>
        <v>6</v>
      </c>
      <c r="H8">
        <f t="shared" si="2"/>
        <v>7</v>
      </c>
      <c r="I8">
        <f t="shared" si="2"/>
        <v>8</v>
      </c>
      <c r="J8">
        <f t="shared" si="2"/>
        <v>9</v>
      </c>
      <c r="K8">
        <f t="shared" si="2"/>
        <v>10</v>
      </c>
      <c r="L8">
        <f t="shared" si="2"/>
        <v>11</v>
      </c>
      <c r="M8">
        <f t="shared" si="2"/>
        <v>12</v>
      </c>
      <c r="N8">
        <f t="shared" si="2"/>
        <v>13</v>
      </c>
      <c r="O8">
        <f t="shared" si="2"/>
        <v>14</v>
      </c>
    </row>
    <row r="9" spans="1:15" x14ac:dyDescent="0.25">
      <c r="E9" s="1" t="s">
        <v>40</v>
      </c>
      <c r="F9" s="1" t="s">
        <v>41</v>
      </c>
      <c r="K9">
        <v>2</v>
      </c>
      <c r="L9">
        <f>K9+1</f>
        <v>3</v>
      </c>
      <c r="M9">
        <f t="shared" ref="M9:O9" si="3">L9+1</f>
        <v>4</v>
      </c>
      <c r="N9">
        <f t="shared" si="3"/>
        <v>5</v>
      </c>
      <c r="O9">
        <f t="shared" si="3"/>
        <v>6</v>
      </c>
    </row>
    <row r="10" spans="1:15" x14ac:dyDescent="0.25">
      <c r="A10">
        <f ca="1">RANK(B10,$B$10:$B$15)</f>
        <v>3</v>
      </c>
      <c r="B10">
        <f ca="1">RAND()</f>
        <v>0.56171470745442365</v>
      </c>
      <c r="C10">
        <f t="shared" ref="C10:C15" ca="1" si="4">RANDBETWEEN(1,2)</f>
        <v>1</v>
      </c>
      <c r="D10">
        <v>1</v>
      </c>
      <c r="E10" t="str">
        <f t="shared" ref="E10:E15" ca="1" si="5">VLOOKUP(C10,$B$4:$M$5,6+D10)</f>
        <v>sin(α) = a : c</v>
      </c>
      <c r="F10" t="str">
        <f t="shared" ref="F10:F15" ca="1" si="6">IF(J10=1,G10,IF(J10=2,H10,I10))</f>
        <v>sin(α) = ____ : c</v>
      </c>
      <c r="G10" t="str">
        <f t="shared" ref="G10:G15" ca="1" si="7">LEFT(E10,4)&amp;"____) = "&amp;RIGHT(E10,5)</f>
        <v>sin(____) = a : c</v>
      </c>
      <c r="H10" t="str">
        <f t="shared" ref="H10:H15" ca="1" si="8">LEFT(E10,9)&amp;"____ : "&amp;RIGHT(E10,1)</f>
        <v>sin(α) = ____ : c</v>
      </c>
      <c r="I10" t="str">
        <f t="shared" ref="I10:I15" ca="1" si="9">LEFT(E10,13)&amp;"____"</f>
        <v>sin(α) = a : ____</v>
      </c>
      <c r="J10">
        <f t="shared" ref="J10:J15" ca="1" si="10">RANDBETWEEN(1,3)</f>
        <v>2</v>
      </c>
      <c r="K10" t="str">
        <f ca="1">VLOOKUP($C10,$B$4:$M$5,K$9)</f>
        <v>a</v>
      </c>
      <c r="L10" t="str">
        <f t="shared" ref="L10:O15" ca="1" si="11">VLOOKUP($C10,$B$4:$M$5,L$9)</f>
        <v>b</v>
      </c>
      <c r="M10" t="str">
        <f t="shared" ca="1" si="11"/>
        <v>c</v>
      </c>
      <c r="N10" t="str">
        <f t="shared" ca="1" si="11"/>
        <v>α</v>
      </c>
      <c r="O10" t="str">
        <f t="shared" ca="1" si="11"/>
        <v>β</v>
      </c>
    </row>
    <row r="11" spans="1:15" x14ac:dyDescent="0.25">
      <c r="A11">
        <f t="shared" ref="A11:A15" ca="1" si="12">RANK(B11,$B$10:$B$15)</f>
        <v>1</v>
      </c>
      <c r="B11">
        <f t="shared" ref="B11:B15" ca="1" si="13">RAND()</f>
        <v>0.76939508776456378</v>
      </c>
      <c r="C11">
        <f t="shared" ca="1" si="4"/>
        <v>2</v>
      </c>
      <c r="D11">
        <v>2</v>
      </c>
      <c r="E11" t="str">
        <f t="shared" ca="1" si="5"/>
        <v>sin(β) = b : c</v>
      </c>
      <c r="F11" t="str">
        <f t="shared" ca="1" si="6"/>
        <v>sin(β) = b : ____</v>
      </c>
      <c r="G11" t="str">
        <f t="shared" ca="1" si="7"/>
        <v>sin(____) = b : c</v>
      </c>
      <c r="H11" t="str">
        <f t="shared" ca="1" si="8"/>
        <v>sin(β) = ____ : c</v>
      </c>
      <c r="I11" t="str">
        <f t="shared" ca="1" si="9"/>
        <v>sin(β) = b : ____</v>
      </c>
      <c r="J11">
        <f t="shared" ca="1" si="10"/>
        <v>3</v>
      </c>
      <c r="K11" t="str">
        <f t="shared" ref="K11:K15" ca="1" si="14">VLOOKUP($C11,$B$4:$M$5,K$9)</f>
        <v>a</v>
      </c>
      <c r="L11" t="str">
        <f t="shared" ca="1" si="11"/>
        <v>b</v>
      </c>
      <c r="M11" t="str">
        <f t="shared" ca="1" si="11"/>
        <v>c</v>
      </c>
      <c r="N11" t="str">
        <f t="shared" ca="1" si="11"/>
        <v>α</v>
      </c>
      <c r="O11" t="str">
        <f t="shared" ca="1" si="11"/>
        <v>β</v>
      </c>
    </row>
    <row r="12" spans="1:15" x14ac:dyDescent="0.25">
      <c r="A12">
        <f t="shared" ca="1" si="12"/>
        <v>6</v>
      </c>
      <c r="B12">
        <f t="shared" ca="1" si="13"/>
        <v>0.27735482826643432</v>
      </c>
      <c r="C12">
        <f t="shared" ca="1" si="4"/>
        <v>1</v>
      </c>
      <c r="D12">
        <v>3</v>
      </c>
      <c r="E12" t="str">
        <f t="shared" ca="1" si="5"/>
        <v>cos(α) = b : c</v>
      </c>
      <c r="F12" t="str">
        <f t="shared" ca="1" si="6"/>
        <v>cos(α) = ____ : c</v>
      </c>
      <c r="G12" t="str">
        <f t="shared" ca="1" si="7"/>
        <v>cos(____) = b : c</v>
      </c>
      <c r="H12" t="str">
        <f t="shared" ca="1" si="8"/>
        <v>cos(α) = ____ : c</v>
      </c>
      <c r="I12" t="str">
        <f t="shared" ca="1" si="9"/>
        <v>cos(α) = b : ____</v>
      </c>
      <c r="J12">
        <f t="shared" ca="1" si="10"/>
        <v>2</v>
      </c>
      <c r="K12" t="str">
        <f t="shared" ca="1" si="14"/>
        <v>a</v>
      </c>
      <c r="L12" t="str">
        <f t="shared" ca="1" si="11"/>
        <v>b</v>
      </c>
      <c r="M12" t="str">
        <f t="shared" ca="1" si="11"/>
        <v>c</v>
      </c>
      <c r="N12" t="str">
        <f t="shared" ca="1" si="11"/>
        <v>α</v>
      </c>
      <c r="O12" t="str">
        <f t="shared" ca="1" si="11"/>
        <v>β</v>
      </c>
    </row>
    <row r="13" spans="1:15" x14ac:dyDescent="0.25">
      <c r="A13">
        <f t="shared" ca="1" si="12"/>
        <v>5</v>
      </c>
      <c r="B13">
        <f t="shared" ca="1" si="13"/>
        <v>0.41976409428205608</v>
      </c>
      <c r="C13">
        <f t="shared" ca="1" si="4"/>
        <v>2</v>
      </c>
      <c r="D13">
        <v>4</v>
      </c>
      <c r="E13" t="str">
        <f t="shared" ca="1" si="5"/>
        <v>cos(β) = a : c</v>
      </c>
      <c r="F13" t="str">
        <f t="shared" ca="1" si="6"/>
        <v>cos(β) = ____ : c</v>
      </c>
      <c r="G13" t="str">
        <f t="shared" ca="1" si="7"/>
        <v>cos(____) = a : c</v>
      </c>
      <c r="H13" t="str">
        <f t="shared" ca="1" si="8"/>
        <v>cos(β) = ____ : c</v>
      </c>
      <c r="I13" t="str">
        <f t="shared" ca="1" si="9"/>
        <v>cos(β) = a : ____</v>
      </c>
      <c r="J13">
        <f t="shared" ca="1" si="10"/>
        <v>2</v>
      </c>
      <c r="K13" t="str">
        <f t="shared" ca="1" si="14"/>
        <v>a</v>
      </c>
      <c r="L13" t="str">
        <f t="shared" ca="1" si="11"/>
        <v>b</v>
      </c>
      <c r="M13" t="str">
        <f t="shared" ca="1" si="11"/>
        <v>c</v>
      </c>
      <c r="N13" t="str">
        <f t="shared" ca="1" si="11"/>
        <v>α</v>
      </c>
      <c r="O13" t="str">
        <f t="shared" ca="1" si="11"/>
        <v>β</v>
      </c>
    </row>
    <row r="14" spans="1:15" x14ac:dyDescent="0.25">
      <c r="A14">
        <f t="shared" ca="1" si="12"/>
        <v>4</v>
      </c>
      <c r="B14">
        <f t="shared" ca="1" si="13"/>
        <v>0.51344381637385872</v>
      </c>
      <c r="C14">
        <f t="shared" ca="1" si="4"/>
        <v>2</v>
      </c>
      <c r="D14">
        <v>5</v>
      </c>
      <c r="E14" t="str">
        <f t="shared" ca="1" si="5"/>
        <v>tan(α) = a : b</v>
      </c>
      <c r="F14" t="str">
        <f t="shared" ca="1" si="6"/>
        <v>tan(α) = ____ : b</v>
      </c>
      <c r="G14" t="str">
        <f t="shared" ca="1" si="7"/>
        <v>tan(____) = a : b</v>
      </c>
      <c r="H14" t="str">
        <f t="shared" ca="1" si="8"/>
        <v>tan(α) = ____ : b</v>
      </c>
      <c r="I14" t="str">
        <f t="shared" ca="1" si="9"/>
        <v>tan(α) = a : ____</v>
      </c>
      <c r="J14">
        <f t="shared" ca="1" si="10"/>
        <v>2</v>
      </c>
      <c r="K14" t="str">
        <f t="shared" ca="1" si="14"/>
        <v>a</v>
      </c>
      <c r="L14" t="str">
        <f t="shared" ca="1" si="11"/>
        <v>b</v>
      </c>
      <c r="M14" t="str">
        <f t="shared" ca="1" si="11"/>
        <v>c</v>
      </c>
      <c r="N14" t="str">
        <f t="shared" ca="1" si="11"/>
        <v>α</v>
      </c>
      <c r="O14" t="str">
        <f t="shared" ca="1" si="11"/>
        <v>β</v>
      </c>
    </row>
    <row r="15" spans="1:15" x14ac:dyDescent="0.25">
      <c r="A15">
        <f t="shared" ca="1" si="12"/>
        <v>2</v>
      </c>
      <c r="B15">
        <f t="shared" ca="1" si="13"/>
        <v>0.58972187565015821</v>
      </c>
      <c r="C15">
        <f t="shared" ca="1" si="4"/>
        <v>1</v>
      </c>
      <c r="D15">
        <v>6</v>
      </c>
      <c r="E15" t="str">
        <f t="shared" ca="1" si="5"/>
        <v>tan(β) = b : a</v>
      </c>
      <c r="F15" t="str">
        <f t="shared" ca="1" si="6"/>
        <v>tan(β) = ____ : a</v>
      </c>
      <c r="G15" t="str">
        <f t="shared" ca="1" si="7"/>
        <v>tan(____) = b : a</v>
      </c>
      <c r="H15" t="str">
        <f t="shared" ca="1" si="8"/>
        <v>tan(β) = ____ : a</v>
      </c>
      <c r="I15" t="str">
        <f t="shared" ca="1" si="9"/>
        <v>tan(β) = b : ____</v>
      </c>
      <c r="J15">
        <f t="shared" ca="1" si="10"/>
        <v>2</v>
      </c>
      <c r="K15" t="str">
        <f t="shared" ca="1" si="14"/>
        <v>a</v>
      </c>
      <c r="L15" t="str">
        <f t="shared" ca="1" si="11"/>
        <v>b</v>
      </c>
      <c r="M15" t="str">
        <f t="shared" ca="1" si="11"/>
        <v>c</v>
      </c>
      <c r="N15" t="str">
        <f t="shared" ca="1" si="11"/>
        <v>α</v>
      </c>
      <c r="O15" t="str">
        <f t="shared" ca="1" si="11"/>
        <v>β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E2E3-D5E6-4F73-8B08-5CCADC0271BD}">
  <dimension ref="A1:O15"/>
  <sheetViews>
    <sheetView workbookViewId="0">
      <selection activeCell="B11" sqref="B11:B15"/>
    </sheetView>
  </sheetViews>
  <sheetFormatPr baseColWidth="10" defaultRowHeight="12.5" x14ac:dyDescent="0.25"/>
  <cols>
    <col min="5" max="5" width="12.54296875" customWidth="1"/>
    <col min="8" max="9" width="11.08984375" bestFit="1" customWidth="1"/>
    <col min="10" max="11" width="11.7265625" bestFit="1" customWidth="1"/>
    <col min="12" max="13" width="11.453125" bestFit="1" customWidth="1"/>
  </cols>
  <sheetData>
    <row r="1" spans="1:15" ht="13" x14ac:dyDescent="0.3">
      <c r="C1" s="1" t="s">
        <v>8</v>
      </c>
      <c r="D1" s="1" t="s">
        <v>9</v>
      </c>
      <c r="E1" s="1" t="s">
        <v>10</v>
      </c>
      <c r="F1" s="13" t="s">
        <v>27</v>
      </c>
      <c r="G1" s="13" t="s">
        <v>28</v>
      </c>
    </row>
    <row r="2" spans="1:15" ht="13" x14ac:dyDescent="0.3">
      <c r="C2" s="1" t="s">
        <v>38</v>
      </c>
      <c r="D2" s="1" t="s">
        <v>35</v>
      </c>
      <c r="E2" s="1" t="s">
        <v>36</v>
      </c>
      <c r="F2" s="13" t="s">
        <v>39</v>
      </c>
      <c r="G2" s="13" t="s">
        <v>37</v>
      </c>
    </row>
    <row r="3" spans="1:15" ht="13" x14ac:dyDescent="0.3">
      <c r="C3" s="1" t="s">
        <v>77</v>
      </c>
      <c r="D3" s="1" t="s">
        <v>78</v>
      </c>
      <c r="E3" s="1" t="s">
        <v>79</v>
      </c>
      <c r="F3" s="13" t="s">
        <v>75</v>
      </c>
      <c r="G3" s="13" t="s">
        <v>76</v>
      </c>
    </row>
    <row r="4" spans="1:15" ht="13" x14ac:dyDescent="0.3">
      <c r="A4">
        <f ca="1">IF(A5=4,1,A5)</f>
        <v>2</v>
      </c>
      <c r="B4">
        <v>1</v>
      </c>
      <c r="C4" s="1" t="str">
        <f ca="1">IF($A$4=1,C1,IF($A$4=2,C2,C3))</f>
        <v>d</v>
      </c>
      <c r="D4" s="1" t="str">
        <f t="shared" ref="D4:G4" ca="1" si="0">IF($A$4=1,D1,IF($A$4=2,D2,D3))</f>
        <v>e</v>
      </c>
      <c r="E4" s="1" t="str">
        <f t="shared" ca="1" si="0"/>
        <v>f</v>
      </c>
      <c r="F4" s="13" t="str">
        <f t="shared" ca="1" si="0"/>
        <v>δ</v>
      </c>
      <c r="G4" s="13" t="str">
        <f t="shared" ca="1" si="0"/>
        <v>ε</v>
      </c>
      <c r="H4" t="str">
        <f ca="1">"sin("&amp;F4&amp;") = "&amp;C4&amp;" : "&amp;E4</f>
        <v>sin(δ) = d : f</v>
      </c>
      <c r="I4" t="str">
        <f ca="1">"sin("&amp;G4&amp;") = "&amp;D4&amp;" : "&amp;E4</f>
        <v>sin(ε) = e : f</v>
      </c>
      <c r="J4" t="str">
        <f ca="1">"cos("&amp;F4&amp;") = "&amp;D4&amp;" : "&amp;E4</f>
        <v>cos(δ) = e : f</v>
      </c>
      <c r="K4" t="str">
        <f ca="1">"cos("&amp;G4&amp;") = "&amp;C4&amp;" : "&amp;E4</f>
        <v>cos(ε) = d : f</v>
      </c>
      <c r="L4" t="str">
        <f ca="1">"tan("&amp;F4&amp;") = "&amp;C4&amp;" : "&amp;D4</f>
        <v>tan(δ) = d : e</v>
      </c>
      <c r="M4" t="str">
        <f ca="1">"tan("&amp;G4&amp;") = "&amp;D4&amp;" : "&amp;C4</f>
        <v>tan(ε) = e : d</v>
      </c>
    </row>
    <row r="5" spans="1:15" x14ac:dyDescent="0.25">
      <c r="A5">
        <f ca="1">'Aufgabe 1'!A4+1</f>
        <v>2</v>
      </c>
      <c r="B5">
        <v>2</v>
      </c>
      <c r="C5" s="1" t="str">
        <f ca="1">IF($A$4=1,C1,IF($A$4=2,C2,C3))</f>
        <v>d</v>
      </c>
      <c r="D5" s="1" t="str">
        <f t="shared" ref="D5:G5" ca="1" si="1">IF($A$4=1,D1,IF($A$4=2,D2,D3))</f>
        <v>e</v>
      </c>
      <c r="E5" s="1" t="str">
        <f t="shared" ca="1" si="1"/>
        <v>f</v>
      </c>
      <c r="F5" s="1" t="str">
        <f t="shared" ca="1" si="1"/>
        <v>δ</v>
      </c>
      <c r="G5" s="1" t="str">
        <f t="shared" ca="1" si="1"/>
        <v>ε</v>
      </c>
      <c r="H5" t="str">
        <f ca="1">"sin("&amp;F5&amp;") = "&amp;C5&amp;" : "&amp;E5</f>
        <v>sin(δ) = d : f</v>
      </c>
      <c r="I5" t="str">
        <f ca="1">"sin("&amp;G5&amp;") = "&amp;D5&amp;" : "&amp;E5</f>
        <v>sin(ε) = e : f</v>
      </c>
      <c r="J5" t="str">
        <f ca="1">"cos("&amp;F5&amp;") = "&amp;D5&amp;" : "&amp;E5</f>
        <v>cos(δ) = e : f</v>
      </c>
      <c r="K5" t="str">
        <f ca="1">"cos("&amp;G5&amp;") = "&amp;C5&amp;" : "&amp;E5</f>
        <v>cos(ε) = d : f</v>
      </c>
      <c r="L5" t="str">
        <f ca="1">"tan("&amp;F5&amp;") = "&amp;C5&amp;" : "&amp;D5</f>
        <v>tan(δ) = d : e</v>
      </c>
      <c r="M5" t="str">
        <f ca="1">"tan("&amp;G5&amp;") = "&amp;D5&amp;" : "&amp;C5</f>
        <v>tan(ε) = e : d</v>
      </c>
    </row>
    <row r="8" spans="1:15" x14ac:dyDescent="0.25">
      <c r="B8">
        <v>1</v>
      </c>
      <c r="C8">
        <f>B8+1</f>
        <v>2</v>
      </c>
      <c r="D8">
        <f t="shared" ref="D8:O9" si="2">C8+1</f>
        <v>3</v>
      </c>
      <c r="E8">
        <f t="shared" si="2"/>
        <v>4</v>
      </c>
      <c r="F8">
        <f t="shared" si="2"/>
        <v>5</v>
      </c>
      <c r="G8">
        <f t="shared" si="2"/>
        <v>6</v>
      </c>
      <c r="H8">
        <f t="shared" si="2"/>
        <v>7</v>
      </c>
      <c r="I8">
        <f t="shared" si="2"/>
        <v>8</v>
      </c>
      <c r="J8">
        <f t="shared" si="2"/>
        <v>9</v>
      </c>
      <c r="K8">
        <f t="shared" si="2"/>
        <v>10</v>
      </c>
      <c r="L8">
        <f t="shared" si="2"/>
        <v>11</v>
      </c>
      <c r="M8">
        <f t="shared" si="2"/>
        <v>12</v>
      </c>
      <c r="N8">
        <f t="shared" si="2"/>
        <v>13</v>
      </c>
      <c r="O8">
        <f t="shared" si="2"/>
        <v>14</v>
      </c>
    </row>
    <row r="9" spans="1:15" x14ac:dyDescent="0.25">
      <c r="E9" s="1" t="s">
        <v>40</v>
      </c>
      <c r="F9" s="1" t="s">
        <v>41</v>
      </c>
      <c r="K9">
        <v>2</v>
      </c>
      <c r="L9">
        <f>K9+1</f>
        <v>3</v>
      </c>
      <c r="M9">
        <f t="shared" si="2"/>
        <v>4</v>
      </c>
      <c r="N9">
        <f t="shared" si="2"/>
        <v>5</v>
      </c>
      <c r="O9">
        <f t="shared" si="2"/>
        <v>6</v>
      </c>
    </row>
    <row r="10" spans="1:15" x14ac:dyDescent="0.25">
      <c r="A10">
        <f ca="1">RANK(B10,$B$10:$B$15)</f>
        <v>4</v>
      </c>
      <c r="B10">
        <f ca="1">RAND()</f>
        <v>0.61350951218511784</v>
      </c>
      <c r="C10">
        <f t="shared" ref="C10:C15" ca="1" si="3">RANDBETWEEN(1,2)</f>
        <v>1</v>
      </c>
      <c r="D10">
        <v>1</v>
      </c>
      <c r="E10" t="str">
        <f t="shared" ref="E10:E15" ca="1" si="4">VLOOKUP(C10,$B$4:$M$5,6+D10)</f>
        <v>sin(δ) = d : f</v>
      </c>
      <c r="F10" t="str">
        <f t="shared" ref="F10:F15" ca="1" si="5">IF(J10=1,G10,IF(J10=2,H10,I10))</f>
        <v>sin(δ) = d : ____</v>
      </c>
      <c r="G10" t="str">
        <f t="shared" ref="G10:G15" ca="1" si="6">LEFT(E10,4)&amp;"____) = "&amp;RIGHT(E10,5)</f>
        <v>sin(____) = d : f</v>
      </c>
      <c r="H10" t="str">
        <f t="shared" ref="H10:H15" ca="1" si="7">LEFT(E10,9)&amp;"____ : "&amp;RIGHT(E10,1)</f>
        <v>sin(δ) = ____ : f</v>
      </c>
      <c r="I10" t="str">
        <f t="shared" ref="I10:I15" ca="1" si="8">LEFT(E10,13)&amp;"____"</f>
        <v>sin(δ) = d : ____</v>
      </c>
      <c r="J10">
        <f t="shared" ref="J10:J15" ca="1" si="9">RANDBETWEEN(1,3)</f>
        <v>3</v>
      </c>
      <c r="K10" t="str">
        <f ca="1">VLOOKUP($C10,$B$4:$M$5,K$9)</f>
        <v>d</v>
      </c>
      <c r="L10" t="str">
        <f t="shared" ref="L10:O15" ca="1" si="10">VLOOKUP($C10,$B$4:$M$5,L$9)</f>
        <v>e</v>
      </c>
      <c r="M10" t="str">
        <f t="shared" ca="1" si="10"/>
        <v>f</v>
      </c>
      <c r="N10" t="str">
        <f t="shared" ca="1" si="10"/>
        <v>δ</v>
      </c>
      <c r="O10" t="str">
        <f t="shared" ca="1" si="10"/>
        <v>ε</v>
      </c>
    </row>
    <row r="11" spans="1:15" x14ac:dyDescent="0.25">
      <c r="A11">
        <f t="shared" ref="A11:A15" ca="1" si="11">RANK(B11,$B$10:$B$15)</f>
        <v>6</v>
      </c>
      <c r="B11">
        <f t="shared" ref="B11:B15" ca="1" si="12">RAND()</f>
        <v>0.32817113864561831</v>
      </c>
      <c r="C11">
        <f t="shared" ca="1" si="3"/>
        <v>2</v>
      </c>
      <c r="D11">
        <v>2</v>
      </c>
      <c r="E11" t="str">
        <f t="shared" ca="1" si="4"/>
        <v>sin(ε) = e : f</v>
      </c>
      <c r="F11" t="str">
        <f t="shared" ca="1" si="5"/>
        <v>sin(ε) = ____ : f</v>
      </c>
      <c r="G11" t="str">
        <f t="shared" ca="1" si="6"/>
        <v>sin(____) = e : f</v>
      </c>
      <c r="H11" t="str">
        <f t="shared" ca="1" si="7"/>
        <v>sin(ε) = ____ : f</v>
      </c>
      <c r="I11" t="str">
        <f t="shared" ca="1" si="8"/>
        <v>sin(ε) = e : ____</v>
      </c>
      <c r="J11">
        <f t="shared" ca="1" si="9"/>
        <v>2</v>
      </c>
      <c r="K11" t="str">
        <f t="shared" ref="K11:K15" ca="1" si="13">VLOOKUP($C11,$B$4:$M$5,K$9)</f>
        <v>d</v>
      </c>
      <c r="L11" t="str">
        <f t="shared" ca="1" si="10"/>
        <v>e</v>
      </c>
      <c r="M11" t="str">
        <f t="shared" ca="1" si="10"/>
        <v>f</v>
      </c>
      <c r="N11" t="str">
        <f t="shared" ca="1" si="10"/>
        <v>δ</v>
      </c>
      <c r="O11" t="str">
        <f t="shared" ca="1" si="10"/>
        <v>ε</v>
      </c>
    </row>
    <row r="12" spans="1:15" x14ac:dyDescent="0.25">
      <c r="A12">
        <f t="shared" ca="1" si="11"/>
        <v>5</v>
      </c>
      <c r="B12">
        <f t="shared" ca="1" si="12"/>
        <v>0.548704763778746</v>
      </c>
      <c r="C12">
        <f t="shared" ca="1" si="3"/>
        <v>1</v>
      </c>
      <c r="D12">
        <v>3</v>
      </c>
      <c r="E12" t="str">
        <f t="shared" ca="1" si="4"/>
        <v>cos(δ) = e : f</v>
      </c>
      <c r="F12" t="str">
        <f t="shared" ca="1" si="5"/>
        <v>cos(δ) = ____ : f</v>
      </c>
      <c r="G12" t="str">
        <f t="shared" ca="1" si="6"/>
        <v>cos(____) = e : f</v>
      </c>
      <c r="H12" t="str">
        <f t="shared" ca="1" si="7"/>
        <v>cos(δ) = ____ : f</v>
      </c>
      <c r="I12" t="str">
        <f t="shared" ca="1" si="8"/>
        <v>cos(δ) = e : ____</v>
      </c>
      <c r="J12">
        <f t="shared" ca="1" si="9"/>
        <v>2</v>
      </c>
      <c r="K12" t="str">
        <f t="shared" ca="1" si="13"/>
        <v>d</v>
      </c>
      <c r="L12" t="str">
        <f t="shared" ca="1" si="10"/>
        <v>e</v>
      </c>
      <c r="M12" t="str">
        <f t="shared" ca="1" si="10"/>
        <v>f</v>
      </c>
      <c r="N12" t="str">
        <f t="shared" ca="1" si="10"/>
        <v>δ</v>
      </c>
      <c r="O12" t="str">
        <f t="shared" ca="1" si="10"/>
        <v>ε</v>
      </c>
    </row>
    <row r="13" spans="1:15" x14ac:dyDescent="0.25">
      <c r="A13">
        <f t="shared" ca="1" si="11"/>
        <v>3</v>
      </c>
      <c r="B13">
        <f t="shared" ca="1" si="12"/>
        <v>0.62366319364610812</v>
      </c>
      <c r="C13">
        <f t="shared" ca="1" si="3"/>
        <v>2</v>
      </c>
      <c r="D13">
        <v>4</v>
      </c>
      <c r="E13" t="str">
        <f t="shared" ca="1" si="4"/>
        <v>cos(ε) = d : f</v>
      </c>
      <c r="F13" t="str">
        <f t="shared" ca="1" si="5"/>
        <v>cos(ε) = ____ : f</v>
      </c>
      <c r="G13" t="str">
        <f t="shared" ca="1" si="6"/>
        <v>cos(____) = d : f</v>
      </c>
      <c r="H13" t="str">
        <f t="shared" ca="1" si="7"/>
        <v>cos(ε) = ____ : f</v>
      </c>
      <c r="I13" t="str">
        <f t="shared" ca="1" si="8"/>
        <v>cos(ε) = d : ____</v>
      </c>
      <c r="J13">
        <f t="shared" ca="1" si="9"/>
        <v>2</v>
      </c>
      <c r="K13" t="str">
        <f t="shared" ca="1" si="13"/>
        <v>d</v>
      </c>
      <c r="L13" t="str">
        <f t="shared" ca="1" si="10"/>
        <v>e</v>
      </c>
      <c r="M13" t="str">
        <f t="shared" ca="1" si="10"/>
        <v>f</v>
      </c>
      <c r="N13" t="str">
        <f t="shared" ca="1" si="10"/>
        <v>δ</v>
      </c>
      <c r="O13" t="str">
        <f t="shared" ca="1" si="10"/>
        <v>ε</v>
      </c>
    </row>
    <row r="14" spans="1:15" x14ac:dyDescent="0.25">
      <c r="A14">
        <f t="shared" ca="1" si="11"/>
        <v>1</v>
      </c>
      <c r="B14">
        <f t="shared" ca="1" si="12"/>
        <v>0.92658840544970589</v>
      </c>
      <c r="C14">
        <f t="shared" ca="1" si="3"/>
        <v>2</v>
      </c>
      <c r="D14">
        <v>5</v>
      </c>
      <c r="E14" t="str">
        <f t="shared" ca="1" si="4"/>
        <v>tan(δ) = d : e</v>
      </c>
      <c r="F14" t="str">
        <f t="shared" ca="1" si="5"/>
        <v>tan(δ) = ____ : e</v>
      </c>
      <c r="G14" t="str">
        <f t="shared" ca="1" si="6"/>
        <v>tan(____) = d : e</v>
      </c>
      <c r="H14" t="str">
        <f t="shared" ca="1" si="7"/>
        <v>tan(δ) = ____ : e</v>
      </c>
      <c r="I14" t="str">
        <f t="shared" ca="1" si="8"/>
        <v>tan(δ) = d : ____</v>
      </c>
      <c r="J14">
        <f t="shared" ca="1" si="9"/>
        <v>2</v>
      </c>
      <c r="K14" t="str">
        <f t="shared" ca="1" si="13"/>
        <v>d</v>
      </c>
      <c r="L14" t="str">
        <f t="shared" ca="1" si="10"/>
        <v>e</v>
      </c>
      <c r="M14" t="str">
        <f t="shared" ca="1" si="10"/>
        <v>f</v>
      </c>
      <c r="N14" t="str">
        <f t="shared" ca="1" si="10"/>
        <v>δ</v>
      </c>
      <c r="O14" t="str">
        <f t="shared" ca="1" si="10"/>
        <v>ε</v>
      </c>
    </row>
    <row r="15" spans="1:15" x14ac:dyDescent="0.25">
      <c r="A15">
        <f t="shared" ca="1" si="11"/>
        <v>2</v>
      </c>
      <c r="B15">
        <f t="shared" ca="1" si="12"/>
        <v>0.87906271486992105</v>
      </c>
      <c r="C15">
        <f t="shared" ca="1" si="3"/>
        <v>1</v>
      </c>
      <c r="D15">
        <v>6</v>
      </c>
      <c r="E15" t="str">
        <f t="shared" ca="1" si="4"/>
        <v>tan(ε) = e : d</v>
      </c>
      <c r="F15" t="str">
        <f t="shared" ca="1" si="5"/>
        <v>tan(ε) = ____ : d</v>
      </c>
      <c r="G15" t="str">
        <f t="shared" ca="1" si="6"/>
        <v>tan(____) = e : d</v>
      </c>
      <c r="H15" t="str">
        <f t="shared" ca="1" si="7"/>
        <v>tan(ε) = ____ : d</v>
      </c>
      <c r="I15" t="str">
        <f t="shared" ca="1" si="8"/>
        <v>tan(ε) = e : ____</v>
      </c>
      <c r="J15">
        <f t="shared" ca="1" si="9"/>
        <v>2</v>
      </c>
      <c r="K15" t="str">
        <f t="shared" ca="1" si="13"/>
        <v>d</v>
      </c>
      <c r="L15" t="str">
        <f t="shared" ca="1" si="10"/>
        <v>e</v>
      </c>
      <c r="M15" t="str">
        <f t="shared" ca="1" si="10"/>
        <v>f</v>
      </c>
      <c r="N15" t="str">
        <f t="shared" ca="1" si="10"/>
        <v>δ</v>
      </c>
      <c r="O15" t="str">
        <f t="shared" ca="1" si="10"/>
        <v>ε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Arbeitsblatt</vt:lpstr>
      <vt:lpstr>Daten</vt:lpstr>
      <vt:lpstr>Daten2</vt:lpstr>
      <vt:lpstr>Aufgabe 1</vt:lpstr>
      <vt:lpstr>Aufgabe 1b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2022-01-25T10:45:29Z</cp:lastPrinted>
  <dcterms:created xsi:type="dcterms:W3CDTF">2009-10-08T17:52:09Z</dcterms:created>
  <dcterms:modified xsi:type="dcterms:W3CDTF">2022-01-28T05:29:19Z</dcterms:modified>
</cp:coreProperties>
</file>