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C:\webseiten\SIW\"/>
    </mc:Choice>
  </mc:AlternateContent>
  <xr:revisionPtr revIDLastSave="0" documentId="13_ncr:1_{538D403B-FD7B-494A-998F-6C8929CCD0CB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Arbeitsblatt" sheetId="1" r:id="rId1"/>
    <sheet name="Daten" sheetId="6" r:id="rId2"/>
    <sheet name="Daten2" sheetId="8" r:id="rId3"/>
    <sheet name="Aufgabe 1" sheetId="7" r:id="rId4"/>
  </sheets>
  <definedNames>
    <definedName name="_xlnm.Print_Area" localSheetId="0">Arbeitsblatt!$A$1:$L$123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7" l="1"/>
  <c r="B13" i="7"/>
  <c r="B12" i="7"/>
  <c r="B11" i="7"/>
  <c r="B10" i="7"/>
  <c r="B34" i="1"/>
  <c r="B33" i="1"/>
  <c r="A116" i="1"/>
  <c r="A117" i="1" s="1"/>
  <c r="A106" i="1"/>
  <c r="A107" i="1" s="1"/>
  <c r="A96" i="1"/>
  <c r="A97" i="1" s="1"/>
  <c r="A98" i="1" s="1"/>
  <c r="A99" i="1" s="1"/>
  <c r="A100" i="1" s="1"/>
  <c r="A101" i="1" s="1"/>
  <c r="A102" i="1" s="1"/>
  <c r="A103" i="1" s="1"/>
  <c r="F51" i="8"/>
  <c r="E51" i="8"/>
  <c r="J50" i="8"/>
  <c r="S40" i="8"/>
  <c r="M40" i="8"/>
  <c r="I40" i="8"/>
  <c r="G40" i="8"/>
  <c r="F40" i="8" s="1"/>
  <c r="S39" i="8"/>
  <c r="P39" i="8"/>
  <c r="K39" i="8"/>
  <c r="I39" i="8"/>
  <c r="H39" i="8"/>
  <c r="S38" i="8"/>
  <c r="P38" i="8"/>
  <c r="K38" i="8"/>
  <c r="I38" i="8"/>
  <c r="G38" i="8"/>
  <c r="S37" i="8"/>
  <c r="P37" i="8"/>
  <c r="K37" i="8"/>
  <c r="I37" i="8"/>
  <c r="F37" i="8"/>
  <c r="S36" i="8"/>
  <c r="P36" i="8"/>
  <c r="K36" i="8"/>
  <c r="J36" i="8"/>
  <c r="H36" i="8"/>
  <c r="S35" i="8"/>
  <c r="P35" i="8"/>
  <c r="K35" i="8"/>
  <c r="J35" i="8"/>
  <c r="G35" i="8"/>
  <c r="S34" i="8"/>
  <c r="P34" i="8"/>
  <c r="K34" i="8"/>
  <c r="J34" i="8"/>
  <c r="F34" i="8"/>
  <c r="P33" i="8"/>
  <c r="G33" i="8"/>
  <c r="F33" i="8"/>
  <c r="P32" i="8"/>
  <c r="G32" i="8"/>
  <c r="F32" i="8"/>
  <c r="P31" i="8"/>
  <c r="G31" i="8"/>
  <c r="F31" i="8"/>
  <c r="S30" i="8"/>
  <c r="M30" i="8"/>
  <c r="K30" i="8"/>
  <c r="F30" i="8"/>
  <c r="S29" i="8"/>
  <c r="M29" i="8"/>
  <c r="K29" i="8"/>
  <c r="G29" i="8"/>
  <c r="H29" i="8" s="1"/>
  <c r="P28" i="8"/>
  <c r="K28" i="8"/>
  <c r="G28" i="8"/>
  <c r="F28" i="8"/>
  <c r="P27" i="8"/>
  <c r="J27" i="8"/>
  <c r="H27" i="8"/>
  <c r="F27" i="8"/>
  <c r="S26" i="8"/>
  <c r="M26" i="8"/>
  <c r="J26" i="8"/>
  <c r="H26" i="8"/>
  <c r="S25" i="8"/>
  <c r="M25" i="8"/>
  <c r="J25" i="8"/>
  <c r="F25" i="8"/>
  <c r="G25" i="8" s="1"/>
  <c r="S24" i="8"/>
  <c r="M24" i="8"/>
  <c r="I24" i="8"/>
  <c r="H24" i="8"/>
  <c r="F24" i="8" s="1"/>
  <c r="P23" i="8"/>
  <c r="I23" i="8"/>
  <c r="H23" i="8"/>
  <c r="G23" i="8"/>
  <c r="S22" i="8"/>
  <c r="M22" i="8"/>
  <c r="I22" i="8"/>
  <c r="G22" i="8"/>
  <c r="F22" i="8" s="1"/>
  <c r="S21" i="8"/>
  <c r="M21" i="8"/>
  <c r="I21" i="8"/>
  <c r="G21" i="8"/>
  <c r="F21" i="8" s="1"/>
  <c r="S20" i="8"/>
  <c r="P20" i="8"/>
  <c r="K20" i="8"/>
  <c r="I20" i="8"/>
  <c r="H20" i="8"/>
  <c r="S19" i="8"/>
  <c r="P19" i="8"/>
  <c r="K19" i="8"/>
  <c r="I19" i="8"/>
  <c r="G19" i="8"/>
  <c r="S18" i="8"/>
  <c r="P18" i="8"/>
  <c r="K18" i="8"/>
  <c r="I18" i="8"/>
  <c r="F18" i="8"/>
  <c r="S17" i="8"/>
  <c r="P17" i="8"/>
  <c r="K17" i="8"/>
  <c r="J17" i="8"/>
  <c r="H17" i="8"/>
  <c r="S16" i="8"/>
  <c r="P16" i="8"/>
  <c r="K16" i="8"/>
  <c r="J16" i="8"/>
  <c r="G16" i="8"/>
  <c r="S15" i="8"/>
  <c r="P15" i="8"/>
  <c r="K15" i="8"/>
  <c r="J15" i="8"/>
  <c r="F15" i="8"/>
  <c r="S14" i="8"/>
  <c r="P14" i="8"/>
  <c r="J14" i="8"/>
  <c r="I14" i="8"/>
  <c r="H14" i="8"/>
  <c r="S13" i="8"/>
  <c r="P13" i="8"/>
  <c r="J13" i="8"/>
  <c r="I13" i="8"/>
  <c r="G13" i="8"/>
  <c r="S12" i="8"/>
  <c r="P12" i="8"/>
  <c r="J12" i="8"/>
  <c r="I12" i="8"/>
  <c r="F12" i="8"/>
  <c r="S11" i="8"/>
  <c r="M11" i="8"/>
  <c r="K11" i="8"/>
  <c r="F11" i="8"/>
  <c r="H11" i="8" s="1"/>
  <c r="S10" i="8"/>
  <c r="M10" i="8"/>
  <c r="K10" i="8"/>
  <c r="G10" i="8"/>
  <c r="H10" i="8" s="1"/>
  <c r="P9" i="8"/>
  <c r="K9" i="8"/>
  <c r="G9" i="8"/>
  <c r="F9" i="8"/>
  <c r="P8" i="8"/>
  <c r="J8" i="8"/>
  <c r="H8" i="8"/>
  <c r="F8" i="8"/>
  <c r="S7" i="8"/>
  <c r="M7" i="8"/>
  <c r="J7" i="8"/>
  <c r="H7" i="8"/>
  <c r="G7" i="8" s="1"/>
  <c r="S6" i="8"/>
  <c r="M6" i="8"/>
  <c r="J6" i="8"/>
  <c r="F6" i="8"/>
  <c r="S5" i="8"/>
  <c r="M5" i="8"/>
  <c r="I5" i="8"/>
  <c r="H5" i="8"/>
  <c r="F5" i="8" s="1"/>
  <c r="P4" i="8"/>
  <c r="I4" i="8"/>
  <c r="H4" i="8"/>
  <c r="G4" i="8"/>
  <c r="S3" i="8"/>
  <c r="M3" i="8"/>
  <c r="I3" i="8"/>
  <c r="G3" i="8"/>
  <c r="E2" i="8"/>
  <c r="E1" i="8"/>
  <c r="B29" i="1"/>
  <c r="B9" i="7"/>
  <c r="A3" i="7"/>
  <c r="C3" i="7" s="1"/>
  <c r="D7" i="7"/>
  <c r="E7" i="7" s="1"/>
  <c r="F7" i="7" s="1"/>
  <c r="G7" i="7" s="1"/>
  <c r="H7" i="7" s="1"/>
  <c r="I7" i="7" s="1"/>
  <c r="J7" i="7" s="1"/>
  <c r="K7" i="7" s="1"/>
  <c r="L7" i="7" s="1"/>
  <c r="M7" i="7" s="1"/>
  <c r="N7" i="7" s="1"/>
  <c r="O7" i="7" s="1"/>
  <c r="C7" i="7"/>
  <c r="J14" i="7"/>
  <c r="C14" i="7"/>
  <c r="J13" i="7"/>
  <c r="C13" i="7"/>
  <c r="J12" i="7"/>
  <c r="C12" i="7"/>
  <c r="J11" i="7"/>
  <c r="C11" i="7"/>
  <c r="J10" i="7"/>
  <c r="C10" i="7"/>
  <c r="M8" i="7"/>
  <c r="N8" i="7" s="1"/>
  <c r="O8" i="7" s="1"/>
  <c r="L8" i="7"/>
  <c r="J9" i="7"/>
  <c r="C9" i="7"/>
  <c r="B28" i="1"/>
  <c r="F87" i="1"/>
  <c r="G87" i="1"/>
  <c r="C2" i="6"/>
  <c r="F2" i="6"/>
  <c r="I2" i="6"/>
  <c r="C3" i="6"/>
  <c r="F3" i="6"/>
  <c r="M30" i="6" s="1"/>
  <c r="I3" i="6"/>
  <c r="C10" i="6"/>
  <c r="F10" i="6"/>
  <c r="I10" i="6"/>
  <c r="J34" i="6" s="1"/>
  <c r="C11" i="6"/>
  <c r="F11" i="6"/>
  <c r="I11" i="6"/>
  <c r="M34" i="6" s="1"/>
  <c r="C18" i="6"/>
  <c r="F18" i="6"/>
  <c r="M32" i="6" s="1"/>
  <c r="I18" i="6"/>
  <c r="J35" i="6" s="1"/>
  <c r="C19" i="6"/>
  <c r="F19" i="6"/>
  <c r="I19" i="6"/>
  <c r="M35" i="6" s="1"/>
  <c r="A27" i="6"/>
  <c r="A28" i="6" s="1"/>
  <c r="A29" i="6" s="1"/>
  <c r="E45" i="6"/>
  <c r="C46" i="6"/>
  <c r="C47" i="6"/>
  <c r="C53" i="6"/>
  <c r="G88" i="1" s="1"/>
  <c r="G53" i="6"/>
  <c r="C57" i="6"/>
  <c r="A118" i="1" l="1"/>
  <c r="A108" i="1"/>
  <c r="H32" i="8"/>
  <c r="U32" i="8" s="1"/>
  <c r="M38" i="8"/>
  <c r="U28" i="8"/>
  <c r="M28" i="8"/>
  <c r="M39" i="8"/>
  <c r="I16" i="8"/>
  <c r="N16" i="8" s="1"/>
  <c r="I25" i="8"/>
  <c r="N25" i="8" s="1"/>
  <c r="M15" i="8"/>
  <c r="H28" i="8"/>
  <c r="I28" i="8" s="1"/>
  <c r="S28" i="8" s="1"/>
  <c r="I11" i="8"/>
  <c r="P11" i="8" s="1"/>
  <c r="H16" i="8"/>
  <c r="T16" i="8" s="1"/>
  <c r="G27" i="8"/>
  <c r="I27" i="8" s="1"/>
  <c r="K27" i="8" s="1"/>
  <c r="T27" i="8" s="1"/>
  <c r="M36" i="8"/>
  <c r="U4" i="8"/>
  <c r="J18" i="8"/>
  <c r="N18" i="8" s="1"/>
  <c r="U10" i="8"/>
  <c r="U13" i="8"/>
  <c r="U18" i="8"/>
  <c r="U21" i="8"/>
  <c r="F4" i="8"/>
  <c r="N4" i="8" s="1"/>
  <c r="I36" i="8"/>
  <c r="N36" i="8" s="1"/>
  <c r="G17" i="8"/>
  <c r="T17" i="8" s="1"/>
  <c r="M18" i="8"/>
  <c r="U20" i="8"/>
  <c r="U38" i="8"/>
  <c r="U5" i="8"/>
  <c r="M9" i="8"/>
  <c r="M12" i="8"/>
  <c r="I17" i="8"/>
  <c r="F17" i="8" s="1"/>
  <c r="Q17" i="8" s="1"/>
  <c r="M20" i="8"/>
  <c r="M27" i="8"/>
  <c r="J38" i="8"/>
  <c r="F38" i="8" s="1"/>
  <c r="Q38" i="8" s="1"/>
  <c r="K5" i="8"/>
  <c r="P5" i="8" s="1"/>
  <c r="K14" i="8"/>
  <c r="F14" i="8" s="1"/>
  <c r="M16" i="8"/>
  <c r="J20" i="8"/>
  <c r="N20" i="8" s="1"/>
  <c r="J40" i="8"/>
  <c r="N40" i="8" s="1"/>
  <c r="K13" i="8"/>
  <c r="N13" i="8" s="1"/>
  <c r="M14" i="8"/>
  <c r="M4" i="8"/>
  <c r="U9" i="8"/>
  <c r="U37" i="8"/>
  <c r="U39" i="8"/>
  <c r="U16" i="8"/>
  <c r="U27" i="8"/>
  <c r="J37" i="8"/>
  <c r="N37" i="8" s="1"/>
  <c r="J39" i="8"/>
  <c r="G39" i="8" s="1"/>
  <c r="U15" i="8"/>
  <c r="M17" i="8"/>
  <c r="H33" i="8"/>
  <c r="I33" i="8" s="1"/>
  <c r="J33" i="8" s="1"/>
  <c r="H35" i="8"/>
  <c r="T35" i="8" s="1"/>
  <c r="U24" i="8"/>
  <c r="M8" i="8"/>
  <c r="U8" i="8"/>
  <c r="G8" i="8"/>
  <c r="N8" i="8" s="1"/>
  <c r="K7" i="8"/>
  <c r="P7" i="8" s="1"/>
  <c r="U7" i="8"/>
  <c r="U12" i="8"/>
  <c r="P25" i="8"/>
  <c r="G26" i="8"/>
  <c r="U29" i="8"/>
  <c r="J29" i="8"/>
  <c r="M35" i="8"/>
  <c r="I35" i="8"/>
  <c r="F35" i="8" s="1"/>
  <c r="Q35" i="8" s="1"/>
  <c r="M34" i="8"/>
  <c r="I34" i="8"/>
  <c r="G6" i="8"/>
  <c r="U6" i="8" s="1"/>
  <c r="U11" i="8"/>
  <c r="U25" i="8"/>
  <c r="F3" i="8"/>
  <c r="J3" i="8" s="1"/>
  <c r="N3" i="8" s="1"/>
  <c r="K12" i="8"/>
  <c r="K24" i="8"/>
  <c r="P24" i="8" s="1"/>
  <c r="H31" i="8"/>
  <c r="M23" i="8"/>
  <c r="U23" i="8"/>
  <c r="F23" i="8"/>
  <c r="J23" i="8" s="1"/>
  <c r="J10" i="8"/>
  <c r="U22" i="8"/>
  <c r="J22" i="8"/>
  <c r="H30" i="8"/>
  <c r="I30" i="8" s="1"/>
  <c r="N30" i="8" s="1"/>
  <c r="U34" i="8"/>
  <c r="M19" i="8"/>
  <c r="J19" i="8"/>
  <c r="N19" i="8" s="1"/>
  <c r="U36" i="8"/>
  <c r="H9" i="8"/>
  <c r="M13" i="8"/>
  <c r="U19" i="8"/>
  <c r="U35" i="8"/>
  <c r="M37" i="8"/>
  <c r="F39" i="8"/>
  <c r="Q39" i="8" s="1"/>
  <c r="F13" i="8"/>
  <c r="Q13" i="8" s="1"/>
  <c r="U17" i="8"/>
  <c r="I15" i="8"/>
  <c r="F20" i="8"/>
  <c r="Q20" i="8" s="1"/>
  <c r="U40" i="8"/>
  <c r="G12" i="8"/>
  <c r="G36" i="8"/>
  <c r="T36" i="8" s="1"/>
  <c r="U14" i="8"/>
  <c r="J21" i="8"/>
  <c r="G4" i="7"/>
  <c r="G3" i="7"/>
  <c r="D4" i="7"/>
  <c r="F4" i="7"/>
  <c r="F3" i="7"/>
  <c r="E4" i="7"/>
  <c r="C4" i="7"/>
  <c r="K12" i="7" s="1"/>
  <c r="D3" i="7"/>
  <c r="E3" i="7"/>
  <c r="C12" i="6"/>
  <c r="I28" i="6" s="1"/>
  <c r="C7" i="6"/>
  <c r="P27" i="6" s="1"/>
  <c r="C45" i="6"/>
  <c r="C20" i="6"/>
  <c r="B29" i="6" s="1"/>
  <c r="O32" i="6"/>
  <c r="B27" i="6"/>
  <c r="I7" i="6"/>
  <c r="P33" i="6" s="1"/>
  <c r="G29" i="6"/>
  <c r="O28" i="6"/>
  <c r="O35" i="6"/>
  <c r="C23" i="6"/>
  <c r="P29" i="6" s="1"/>
  <c r="O27" i="6"/>
  <c r="C55" i="6"/>
  <c r="J53" i="6"/>
  <c r="B35" i="1" s="1"/>
  <c r="F15" i="6"/>
  <c r="P31" i="6" s="1"/>
  <c r="M31" i="6"/>
  <c r="I15" i="6"/>
  <c r="P34" i="6" s="1"/>
  <c r="I20" i="6"/>
  <c r="I21" i="6" s="1"/>
  <c r="F4" i="6"/>
  <c r="L30" i="6" s="1"/>
  <c r="O33" i="6"/>
  <c r="C15" i="6"/>
  <c r="P28" i="6" s="1"/>
  <c r="O34" i="6"/>
  <c r="M33" i="6"/>
  <c r="O29" i="6"/>
  <c r="I27" i="6"/>
  <c r="I12" i="6"/>
  <c r="E82" i="1"/>
  <c r="F12" i="6"/>
  <c r="F13" i="6" s="1"/>
  <c r="F14" i="6" s="1"/>
  <c r="I4" i="6"/>
  <c r="J33" i="6" s="1"/>
  <c r="O31" i="6"/>
  <c r="I23" i="6"/>
  <c r="P35" i="6" s="1"/>
  <c r="A30" i="6"/>
  <c r="A31" i="6" s="1"/>
  <c r="A32" i="6" s="1"/>
  <c r="A33" i="6" s="1"/>
  <c r="A34" i="6" s="1"/>
  <c r="A35" i="6" s="1"/>
  <c r="C4" i="6"/>
  <c r="F45" i="6"/>
  <c r="B27" i="1" s="1"/>
  <c r="O30" i="6"/>
  <c r="F23" i="6"/>
  <c r="P32" i="6" s="1"/>
  <c r="G28" i="6"/>
  <c r="F20" i="6"/>
  <c r="F7" i="6"/>
  <c r="P30" i="6" s="1"/>
  <c r="C91" i="1" l="1"/>
  <c r="A119" i="1"/>
  <c r="A109" i="1"/>
  <c r="J11" i="8"/>
  <c r="D11" i="8" s="1"/>
  <c r="N11" i="8"/>
  <c r="I32" i="8"/>
  <c r="J32" i="8" s="1"/>
  <c r="Q32" i="8" s="1"/>
  <c r="M32" i="8"/>
  <c r="F16" i="8"/>
  <c r="Q16" i="8" s="1"/>
  <c r="D17" i="8"/>
  <c r="N14" i="8"/>
  <c r="G14" i="8"/>
  <c r="T14" i="8" s="1"/>
  <c r="H38" i="8"/>
  <c r="T38" i="8" s="1"/>
  <c r="K25" i="8"/>
  <c r="H25" i="8" s="1"/>
  <c r="D38" i="8"/>
  <c r="N38" i="8"/>
  <c r="D16" i="8"/>
  <c r="N27" i="8"/>
  <c r="G37" i="8"/>
  <c r="H37" i="8" s="1"/>
  <c r="T37" i="8" s="1"/>
  <c r="H13" i="8"/>
  <c r="T13" i="8" s="1"/>
  <c r="G18" i="8"/>
  <c r="H18" i="8" s="1"/>
  <c r="T18" i="8" s="1"/>
  <c r="P40" i="8"/>
  <c r="J28" i="8"/>
  <c r="T28" i="8" s="1"/>
  <c r="N5" i="8"/>
  <c r="Q28" i="8"/>
  <c r="D37" i="8"/>
  <c r="N17" i="8"/>
  <c r="M33" i="8"/>
  <c r="N33" i="8"/>
  <c r="N28" i="8"/>
  <c r="F19" i="8"/>
  <c r="Q19" i="8" s="1"/>
  <c r="J5" i="8"/>
  <c r="D5" i="8" s="1"/>
  <c r="Q14" i="8"/>
  <c r="D18" i="8"/>
  <c r="G20" i="8"/>
  <c r="T20" i="8" s="1"/>
  <c r="N39" i="8"/>
  <c r="D36" i="8"/>
  <c r="J4" i="8"/>
  <c r="Q4" i="8" s="1"/>
  <c r="F36" i="8"/>
  <c r="Q36" i="8" s="1"/>
  <c r="D19" i="8"/>
  <c r="D20" i="8"/>
  <c r="U30" i="8"/>
  <c r="J24" i="8"/>
  <c r="G24" i="8" s="1"/>
  <c r="T24" i="8" s="1"/>
  <c r="Q27" i="8"/>
  <c r="D13" i="8"/>
  <c r="K40" i="8"/>
  <c r="D40" i="8" s="1"/>
  <c r="I31" i="8"/>
  <c r="N31" i="8" s="1"/>
  <c r="T39" i="8"/>
  <c r="U33" i="8"/>
  <c r="D39" i="8"/>
  <c r="D14" i="8"/>
  <c r="S27" i="8"/>
  <c r="P10" i="8"/>
  <c r="I10" i="8"/>
  <c r="K23" i="8"/>
  <c r="T23" i="8" s="1"/>
  <c r="S23" i="8"/>
  <c r="H12" i="8"/>
  <c r="T12" i="8" s="1"/>
  <c r="K3" i="8"/>
  <c r="N10" i="8"/>
  <c r="Q12" i="8"/>
  <c r="D27" i="8"/>
  <c r="M31" i="8"/>
  <c r="N34" i="8"/>
  <c r="D34" i="8"/>
  <c r="I8" i="8"/>
  <c r="Q8" i="8" s="1"/>
  <c r="K22" i="8"/>
  <c r="D22" i="8" s="1"/>
  <c r="P22" i="8"/>
  <c r="H19" i="8"/>
  <c r="T19" i="8" s="1"/>
  <c r="D15" i="8"/>
  <c r="N15" i="8"/>
  <c r="G15" i="8"/>
  <c r="H15" i="8" s="1"/>
  <c r="T15" i="8" s="1"/>
  <c r="N22" i="8"/>
  <c r="Q33" i="8"/>
  <c r="P3" i="8"/>
  <c r="K26" i="8"/>
  <c r="N9" i="8"/>
  <c r="I9" i="8"/>
  <c r="Q9" i="8" s="1"/>
  <c r="G34" i="8"/>
  <c r="H34" i="8" s="1"/>
  <c r="T34" i="8" s="1"/>
  <c r="N24" i="8"/>
  <c r="U3" i="8"/>
  <c r="U31" i="8"/>
  <c r="N21" i="8"/>
  <c r="K21" i="8"/>
  <c r="J30" i="8"/>
  <c r="Q30" i="8" s="1"/>
  <c r="P30" i="8"/>
  <c r="P6" i="8"/>
  <c r="U26" i="8"/>
  <c r="I7" i="8"/>
  <c r="N7" i="8"/>
  <c r="S33" i="8"/>
  <c r="I6" i="8"/>
  <c r="N35" i="8"/>
  <c r="D35" i="8"/>
  <c r="K33" i="8"/>
  <c r="T33" i="8" s="1"/>
  <c r="Q23" i="8"/>
  <c r="N23" i="8"/>
  <c r="N12" i="8"/>
  <c r="D12" i="8"/>
  <c r="I29" i="8"/>
  <c r="P29" i="8"/>
  <c r="P21" i="8"/>
  <c r="N29" i="8"/>
  <c r="E83" i="1"/>
  <c r="J83" i="1"/>
  <c r="O14" i="7"/>
  <c r="M14" i="7"/>
  <c r="N11" i="7"/>
  <c r="N12" i="7"/>
  <c r="L11" i="7"/>
  <c r="K13" i="7"/>
  <c r="K10" i="7"/>
  <c r="L10" i="7"/>
  <c r="O9" i="7"/>
  <c r="K14" i="7"/>
  <c r="O11" i="7"/>
  <c r="O13" i="7"/>
  <c r="L13" i="7"/>
  <c r="I4" i="7"/>
  <c r="L12" i="7"/>
  <c r="H3" i="7"/>
  <c r="M12" i="7"/>
  <c r="N10" i="7"/>
  <c r="M10" i="7"/>
  <c r="L14" i="7"/>
  <c r="L9" i="7"/>
  <c r="O10" i="7"/>
  <c r="K9" i="7"/>
  <c r="M9" i="7"/>
  <c r="O12" i="7"/>
  <c r="J4" i="7"/>
  <c r="M11" i="7"/>
  <c r="I3" i="7"/>
  <c r="J3" i="7"/>
  <c r="N14" i="7"/>
  <c r="K11" i="7"/>
  <c r="N13" i="7"/>
  <c r="N9" i="7"/>
  <c r="M13" i="7"/>
  <c r="L3" i="7"/>
  <c r="K3" i="7"/>
  <c r="H4" i="7"/>
  <c r="M4" i="7"/>
  <c r="L4" i="7"/>
  <c r="K4" i="7"/>
  <c r="M3" i="7"/>
  <c r="I29" i="6"/>
  <c r="B28" i="6"/>
  <c r="C13" i="6"/>
  <c r="C14" i="6" s="1"/>
  <c r="M28" i="6" s="1"/>
  <c r="F28" i="6"/>
  <c r="C50" i="6"/>
  <c r="K42" i="6"/>
  <c r="C78" i="1" s="1"/>
  <c r="C48" i="6"/>
  <c r="C49" i="6" s="1"/>
  <c r="C21" i="6"/>
  <c r="J29" i="6" s="1"/>
  <c r="C54" i="6"/>
  <c r="F29" i="6"/>
  <c r="O42" i="6"/>
  <c r="J30" i="6"/>
  <c r="G89" i="1"/>
  <c r="F5" i="6"/>
  <c r="I30" i="6" s="1"/>
  <c r="L35" i="6"/>
  <c r="E42" i="6"/>
  <c r="C74" i="1" s="1"/>
  <c r="I5" i="6"/>
  <c r="G33" i="6" s="1"/>
  <c r="P42" i="6"/>
  <c r="H42" i="6"/>
  <c r="C76" i="1" s="1"/>
  <c r="N42" i="6"/>
  <c r="L34" i="6"/>
  <c r="I13" i="6"/>
  <c r="I34" i="6" s="1"/>
  <c r="G31" i="6"/>
  <c r="L33" i="6"/>
  <c r="L31" i="6"/>
  <c r="J31" i="6"/>
  <c r="N40" i="6"/>
  <c r="O41" i="6"/>
  <c r="H41" i="6"/>
  <c r="C69" i="1" s="1"/>
  <c r="N41" i="6"/>
  <c r="P41" i="6"/>
  <c r="J32" i="6"/>
  <c r="L32" i="6"/>
  <c r="F27" i="6"/>
  <c r="C5" i="6"/>
  <c r="G27" i="6"/>
  <c r="G35" i="6"/>
  <c r="I22" i="6"/>
  <c r="E41" i="6"/>
  <c r="C67" i="1" s="1"/>
  <c r="F21" i="6"/>
  <c r="K41" i="6"/>
  <c r="C71" i="1" s="1"/>
  <c r="P40" i="6"/>
  <c r="E40" i="6"/>
  <c r="C60" i="1" s="1"/>
  <c r="K40" i="6"/>
  <c r="C64" i="1" s="1"/>
  <c r="O40" i="6"/>
  <c r="H40" i="6"/>
  <c r="C62" i="1" s="1"/>
  <c r="B31" i="6"/>
  <c r="F31" i="6"/>
  <c r="I31" i="6"/>
  <c r="A120" i="1" l="1"/>
  <c r="A110" i="1"/>
  <c r="Q11" i="8"/>
  <c r="G11" i="8"/>
  <c r="T11" i="8" s="1"/>
  <c r="N32" i="8"/>
  <c r="T25" i="8"/>
  <c r="Q37" i="8"/>
  <c r="Q25" i="8"/>
  <c r="D25" i="8"/>
  <c r="Q18" i="8"/>
  <c r="Q24" i="8"/>
  <c r="D28" i="8"/>
  <c r="K4" i="8"/>
  <c r="T4" i="8" s="1"/>
  <c r="Q5" i="8"/>
  <c r="G5" i="8"/>
  <c r="T5" i="8" s="1"/>
  <c r="D24" i="8"/>
  <c r="S4" i="8"/>
  <c r="Q15" i="8"/>
  <c r="H40" i="8"/>
  <c r="T40" i="8" s="1"/>
  <c r="Q40" i="8"/>
  <c r="J31" i="8"/>
  <c r="S31" i="8" s="1"/>
  <c r="D23" i="8"/>
  <c r="D7" i="8"/>
  <c r="Q7" i="8"/>
  <c r="F7" i="8"/>
  <c r="T7" i="8" s="1"/>
  <c r="D30" i="8"/>
  <c r="P26" i="8"/>
  <c r="I26" i="8"/>
  <c r="Q3" i="8"/>
  <c r="H3" i="8"/>
  <c r="T3" i="8" s="1"/>
  <c r="D3" i="8"/>
  <c r="N26" i="8"/>
  <c r="Q29" i="8"/>
  <c r="D29" i="8"/>
  <c r="F29" i="8"/>
  <c r="T29" i="8" s="1"/>
  <c r="K6" i="8"/>
  <c r="D6" i="8" s="1"/>
  <c r="Q22" i="8"/>
  <c r="H22" i="8"/>
  <c r="T22" i="8" s="1"/>
  <c r="K8" i="8"/>
  <c r="T8" i="8" s="1"/>
  <c r="S8" i="8"/>
  <c r="Q34" i="8"/>
  <c r="S32" i="8"/>
  <c r="N6" i="8"/>
  <c r="Q21" i="8"/>
  <c r="H21" i="8"/>
  <c r="T21" i="8" s="1"/>
  <c r="J9" i="8"/>
  <c r="T9" i="8" s="1"/>
  <c r="S9" i="8"/>
  <c r="K32" i="8"/>
  <c r="T32" i="8" s="1"/>
  <c r="G30" i="8"/>
  <c r="T30" i="8" s="1"/>
  <c r="Q10" i="8"/>
  <c r="D10" i="8"/>
  <c r="F10" i="8"/>
  <c r="T10" i="8" s="1"/>
  <c r="D33" i="8"/>
  <c r="D21" i="8"/>
  <c r="D9" i="1"/>
  <c r="E8" i="1"/>
  <c r="C5" i="1"/>
  <c r="D6" i="1"/>
  <c r="B6" i="1"/>
  <c r="E9" i="7"/>
  <c r="H9" i="7" s="1"/>
  <c r="E12" i="7"/>
  <c r="H12" i="7" s="1"/>
  <c r="E10" i="7"/>
  <c r="G10" i="7" s="1"/>
  <c r="E11" i="7"/>
  <c r="E13" i="7"/>
  <c r="E14" i="7"/>
  <c r="J28" i="6"/>
  <c r="L28" i="6"/>
  <c r="J82" i="1"/>
  <c r="C22" i="6"/>
  <c r="M29" i="6" s="1"/>
  <c r="L29" i="6"/>
  <c r="F30" i="6"/>
  <c r="B30" i="6"/>
  <c r="F6" i="6"/>
  <c r="G30" i="6" s="1"/>
  <c r="I6" i="6"/>
  <c r="I33" i="6" s="1"/>
  <c r="I14" i="6"/>
  <c r="G34" i="6" s="1"/>
  <c r="F34" i="6"/>
  <c r="B34" i="6"/>
  <c r="J27" i="6"/>
  <c r="C6" i="6"/>
  <c r="M27" i="6" s="1"/>
  <c r="M40" i="6" s="1"/>
  <c r="I65" i="1" s="1"/>
  <c r="L27" i="6"/>
  <c r="F22" i="6"/>
  <c r="G32" i="6" s="1"/>
  <c r="B32" i="6"/>
  <c r="F32" i="6"/>
  <c r="I32" i="6"/>
  <c r="F35" i="6"/>
  <c r="B35" i="6"/>
  <c r="I35" i="6"/>
  <c r="A121" i="1" l="1"/>
  <c r="A111" i="1"/>
  <c r="D4" i="8"/>
  <c r="Q31" i="8"/>
  <c r="K31" i="8"/>
  <c r="T31" i="8" s="1"/>
  <c r="D8" i="8"/>
  <c r="Q6" i="8"/>
  <c r="H6" i="8"/>
  <c r="T6" i="8" s="1"/>
  <c r="Q26" i="8"/>
  <c r="D26" i="8"/>
  <c r="F26" i="8"/>
  <c r="T26" i="8" s="1"/>
  <c r="D9" i="8"/>
  <c r="D32" i="8"/>
  <c r="I9" i="7"/>
  <c r="G9" i="7"/>
  <c r="G12" i="7"/>
  <c r="I12" i="7"/>
  <c r="H10" i="7"/>
  <c r="G11" i="7"/>
  <c r="I11" i="7"/>
  <c r="H11" i="7"/>
  <c r="I10" i="7"/>
  <c r="I14" i="7"/>
  <c r="H14" i="7"/>
  <c r="G14" i="7"/>
  <c r="I13" i="7"/>
  <c r="H13" i="7"/>
  <c r="G13" i="7"/>
  <c r="J40" i="6"/>
  <c r="I63" i="1" s="1"/>
  <c r="I42" i="6"/>
  <c r="C77" i="1" s="1"/>
  <c r="G40" i="6"/>
  <c r="I61" i="1" s="1"/>
  <c r="L42" i="6"/>
  <c r="C79" i="1" s="1"/>
  <c r="L40" i="6"/>
  <c r="C65" i="1" s="1"/>
  <c r="G41" i="6"/>
  <c r="I68" i="1" s="1"/>
  <c r="G42" i="6"/>
  <c r="I75" i="1" s="1"/>
  <c r="F33" i="6"/>
  <c r="F41" i="6" s="1"/>
  <c r="C68" i="1" s="1"/>
  <c r="J42" i="6"/>
  <c r="I77" i="1" s="1"/>
  <c r="J41" i="6"/>
  <c r="I70" i="1" s="1"/>
  <c r="I40" i="6"/>
  <c r="C63" i="1" s="1"/>
  <c r="B33" i="6"/>
  <c r="B40" i="6" s="1"/>
  <c r="I13" i="1" s="1"/>
  <c r="M42" i="6"/>
  <c r="I79" i="1" s="1"/>
  <c r="M41" i="6"/>
  <c r="I72" i="1" s="1"/>
  <c r="L41" i="6"/>
  <c r="C72" i="1" s="1"/>
  <c r="I41" i="6"/>
  <c r="C70" i="1" s="1"/>
  <c r="A122" i="1" l="1"/>
  <c r="A112" i="1"/>
  <c r="D31" i="8"/>
  <c r="E32" i="8" s="1"/>
  <c r="A13" i="7"/>
  <c r="F9" i="7"/>
  <c r="F12" i="7"/>
  <c r="F11" i="7"/>
  <c r="F13" i="7"/>
  <c r="F10" i="7"/>
  <c r="F14" i="7"/>
  <c r="B42" i="6"/>
  <c r="I17" i="1" s="1"/>
  <c r="F42" i="6"/>
  <c r="C75" i="1" s="1"/>
  <c r="F40" i="6"/>
  <c r="C61" i="1" s="1"/>
  <c r="B41" i="6"/>
  <c r="I15" i="1" s="1"/>
  <c r="A123" i="1" l="1"/>
  <c r="A113" i="1"/>
  <c r="E6" i="8"/>
  <c r="E13" i="8"/>
  <c r="E37" i="8"/>
  <c r="E24" i="8"/>
  <c r="E8" i="8"/>
  <c r="E34" i="8"/>
  <c r="E22" i="8"/>
  <c r="E39" i="8"/>
  <c r="E19" i="8"/>
  <c r="E17" i="8"/>
  <c r="E5" i="8"/>
  <c r="E4" i="8"/>
  <c r="E14" i="8"/>
  <c r="E28" i="8"/>
  <c r="E21" i="8"/>
  <c r="E25" i="8"/>
  <c r="E12" i="8"/>
  <c r="E15" i="8"/>
  <c r="E18" i="8"/>
  <c r="E27" i="8"/>
  <c r="E20" i="8"/>
  <c r="E38" i="8"/>
  <c r="E30" i="8"/>
  <c r="E35" i="8"/>
  <c r="E7" i="8"/>
  <c r="E31" i="8"/>
  <c r="E11" i="8"/>
  <c r="E33" i="8"/>
  <c r="E40" i="8"/>
  <c r="E9" i="8"/>
  <c r="E3" i="8"/>
  <c r="E16" i="8"/>
  <c r="E36" i="8"/>
  <c r="E23" i="8"/>
  <c r="E26" i="8"/>
  <c r="E10" i="8"/>
  <c r="E29" i="8"/>
  <c r="A11" i="7"/>
  <c r="A14" i="7"/>
  <c r="A10" i="7"/>
  <c r="A12" i="7"/>
  <c r="A9" i="7"/>
  <c r="K54" i="8" l="1"/>
  <c r="U52" i="8"/>
  <c r="C103" i="1" s="1"/>
  <c r="J59" i="8"/>
  <c r="O54" i="8"/>
  <c r="T54" i="8"/>
  <c r="T56" i="8"/>
  <c r="R57" i="8"/>
  <c r="M61" i="8"/>
  <c r="P52" i="8"/>
  <c r="I57" i="8"/>
  <c r="P53" i="8"/>
  <c r="M57" i="8"/>
  <c r="M60" i="8"/>
  <c r="N52" i="8"/>
  <c r="Q54" i="8"/>
  <c r="K57" i="8"/>
  <c r="H60" i="8"/>
  <c r="J52" i="8"/>
  <c r="J54" i="8"/>
  <c r="S57" i="8"/>
  <c r="V57" i="8"/>
  <c r="R55" i="8"/>
  <c r="H57" i="8"/>
  <c r="V53" i="8"/>
  <c r="I42" i="1" s="1"/>
  <c r="P57" i="8"/>
  <c r="V52" i="8"/>
  <c r="Q57" i="8"/>
  <c r="T57" i="8"/>
  <c r="U61" i="8"/>
  <c r="N56" i="8"/>
  <c r="I60" i="8"/>
  <c r="R61" i="8"/>
  <c r="U57" i="8"/>
  <c r="J55" i="8"/>
  <c r="L53" i="8"/>
  <c r="T58" i="8"/>
  <c r="G59" i="8"/>
  <c r="M56" i="8"/>
  <c r="H56" i="8"/>
  <c r="U59" i="8"/>
  <c r="Q59" i="8"/>
  <c r="M58" i="8"/>
  <c r="H58" i="8"/>
  <c r="G56" i="8"/>
  <c r="U58" i="8"/>
  <c r="G57" i="8"/>
  <c r="V56" i="8"/>
  <c r="P58" i="8"/>
  <c r="J57" i="8"/>
  <c r="M53" i="8"/>
  <c r="H61" i="8"/>
  <c r="J61" i="8"/>
  <c r="S60" i="8"/>
  <c r="Q53" i="8"/>
  <c r="M52" i="8"/>
  <c r="H52" i="8"/>
  <c r="U55" i="8"/>
  <c r="R53" i="8"/>
  <c r="N53" i="8"/>
  <c r="L60" i="8"/>
  <c r="O60" i="8"/>
  <c r="G60" i="8"/>
  <c r="U53" i="8"/>
  <c r="Q52" i="8"/>
  <c r="T52" i="8"/>
  <c r="N59" i="8"/>
  <c r="T60" i="8"/>
  <c r="O52" i="8"/>
  <c r="H54" i="8"/>
  <c r="L59" i="8"/>
  <c r="O61" i="8"/>
  <c r="S56" i="8"/>
  <c r="I56" i="8"/>
  <c r="L58" i="8"/>
  <c r="O58" i="8"/>
  <c r="T61" i="8"/>
  <c r="P59" i="8"/>
  <c r="M55" i="8"/>
  <c r="L56" i="8"/>
  <c r="O56" i="8"/>
  <c r="Q61" i="8"/>
  <c r="T55" i="8"/>
  <c r="Q55" i="8"/>
  <c r="R54" i="8"/>
  <c r="G52" i="8"/>
  <c r="S54" i="8"/>
  <c r="N54" i="8"/>
  <c r="I59" i="8"/>
  <c r="L55" i="8"/>
  <c r="H53" i="8"/>
  <c r="I53" i="8"/>
  <c r="S52" i="8"/>
  <c r="I58" i="8"/>
  <c r="K60" i="8"/>
  <c r="I61" i="8"/>
  <c r="P55" i="8"/>
  <c r="K55" i="8"/>
  <c r="L52" i="8"/>
  <c r="Q56" i="8"/>
  <c r="Q58" i="8"/>
  <c r="S61" i="8"/>
  <c r="M59" i="8"/>
  <c r="O57" i="8"/>
  <c r="N57" i="8"/>
  <c r="H59" i="8"/>
  <c r="R60" i="8"/>
  <c r="N61" i="8"/>
  <c r="K61" i="8"/>
  <c r="O59" i="8"/>
  <c r="V58" i="8"/>
  <c r="R58" i="8"/>
  <c r="L61" i="8"/>
  <c r="K56" i="8"/>
  <c r="I52" i="8"/>
  <c r="T53" i="8"/>
  <c r="G55" i="8"/>
  <c r="G53" i="8"/>
  <c r="K58" i="8"/>
  <c r="I55" i="8"/>
  <c r="H55" i="8"/>
  <c r="L54" i="8"/>
  <c r="I54" i="8"/>
  <c r="M54" i="8"/>
  <c r="G54" i="8"/>
  <c r="P54" i="8"/>
  <c r="S58" i="8"/>
  <c r="O55" i="8"/>
  <c r="U60" i="8"/>
  <c r="P60" i="8"/>
  <c r="J53" i="8"/>
  <c r="K52" i="8"/>
  <c r="V61" i="8"/>
  <c r="S59" i="8"/>
  <c r="G58" i="8"/>
  <c r="N60" i="8"/>
  <c r="J60" i="8"/>
  <c r="T59" i="8"/>
  <c r="V59" i="8"/>
  <c r="R59" i="8"/>
  <c r="R56" i="8"/>
  <c r="V60" i="8"/>
  <c r="R52" i="8"/>
  <c r="V54" i="8"/>
  <c r="I44" i="1" s="1"/>
  <c r="Q60" i="8"/>
  <c r="N55" i="8"/>
  <c r="K53" i="8"/>
  <c r="U56" i="8"/>
  <c r="P56" i="8"/>
  <c r="N58" i="8"/>
  <c r="J58" i="8"/>
  <c r="S55" i="8"/>
  <c r="O53" i="8"/>
  <c r="J56" i="8"/>
  <c r="S53" i="8"/>
  <c r="V55" i="8"/>
  <c r="P61" i="8"/>
  <c r="G61" i="8"/>
  <c r="U54" i="8"/>
  <c r="K59" i="8"/>
  <c r="L57" i="8"/>
  <c r="J57" i="1"/>
  <c r="G57" i="1"/>
  <c r="D57" i="1"/>
  <c r="H8" i="1"/>
  <c r="H6" i="1"/>
  <c r="H4" i="1"/>
  <c r="C117" i="1" l="1"/>
  <c r="C123" i="1"/>
  <c r="C122" i="1"/>
  <c r="C118" i="1"/>
  <c r="C120" i="1"/>
  <c r="C119" i="1"/>
  <c r="C115" i="1"/>
  <c r="C116" i="1"/>
  <c r="C121" i="1"/>
  <c r="C113" i="1"/>
  <c r="C99" i="1"/>
  <c r="C109" i="1"/>
  <c r="C95" i="1"/>
  <c r="C105" i="1"/>
  <c r="C100" i="1"/>
  <c r="C110" i="1"/>
  <c r="C96" i="1"/>
  <c r="C106" i="1"/>
  <c r="C101" i="1"/>
  <c r="C111" i="1"/>
  <c r="C97" i="1"/>
  <c r="C107" i="1"/>
  <c r="C98" i="1"/>
  <c r="C108" i="1"/>
  <c r="C102" i="1"/>
  <c r="C112" i="1"/>
  <c r="I40" i="1"/>
</calcChain>
</file>

<file path=xl/sharedStrings.xml><?xml version="1.0" encoding="utf-8"?>
<sst xmlns="http://schemas.openxmlformats.org/spreadsheetml/2006/main" count="299" uniqueCount="81">
  <si>
    <t>Aufgabe 1:</t>
  </si>
  <si>
    <t>Aufgabe 2:</t>
  </si>
  <si>
    <t>Für neue Zufallswerte</t>
  </si>
  <si>
    <t>F9 drücken</t>
  </si>
  <si>
    <t>Aufgabe 3:</t>
  </si>
  <si>
    <t>a)</t>
  </si>
  <si>
    <t>b)</t>
  </si>
  <si>
    <t>c)</t>
  </si>
  <si>
    <t>a</t>
  </si>
  <si>
    <t>b</t>
  </si>
  <si>
    <t>c</t>
  </si>
  <si>
    <t>A</t>
  </si>
  <si>
    <t>Berechne Seite c mit Pythagoras</t>
  </si>
  <si>
    <t>Berechne Flächeninhalt A = g · h : 2</t>
  </si>
  <si>
    <t>Berechne Seite b mit Pythagoras</t>
  </si>
  <si>
    <t>Berechne Seite a mit Pythagoras</t>
  </si>
  <si>
    <t>Berechne c mit Sinus, Kosinus, ...</t>
  </si>
  <si>
    <t>Berechne a mit Sinus, Kosinus, ...</t>
  </si>
  <si>
    <t xml:space="preserve">Bestimme alle fehlenden Seiten und Winkel </t>
  </si>
  <si>
    <t xml:space="preserve">Hauswand entfernt. Berechne den Winkel </t>
  </si>
  <si>
    <t>zwischen Erdboden und Leiter. Wie hoch reicht</t>
  </si>
  <si>
    <t>die Leiter am Haus?</t>
  </si>
  <si>
    <t>Berechne a:</t>
  </si>
  <si>
    <t>Damit eine Leiter sicher steht,</t>
  </si>
  <si>
    <t xml:space="preserve">nicht überschreiten. Wie lang </t>
  </si>
  <si>
    <t xml:space="preserve">muss die Leiter sein, um eine </t>
  </si>
  <si>
    <t>αβγ</t>
  </si>
  <si>
    <t>α</t>
  </si>
  <si>
    <t>β</t>
  </si>
  <si>
    <t>Berechne α mit Winkelsummensatz</t>
  </si>
  <si>
    <t>Berechne α mit Sinus, Kosinus, ...</t>
  </si>
  <si>
    <t>Berechne β mit Winkelsummensatz</t>
  </si>
  <si>
    <t xml:space="preserve">Berechne α: </t>
  </si>
  <si>
    <t xml:space="preserve">sin (α) = a : c </t>
  </si>
  <si>
    <t>Klassenarbeitstrainer Trigonometrie</t>
  </si>
  <si>
    <t>Fülle die Lücken aus</t>
  </si>
  <si>
    <t>e</t>
  </si>
  <si>
    <t>f</t>
  </si>
  <si>
    <t>ε</t>
  </si>
  <si>
    <t>d</t>
  </si>
  <si>
    <t>δ</t>
  </si>
  <si>
    <t>Lösung</t>
  </si>
  <si>
    <t>Aufgabe</t>
  </si>
  <si>
    <t>Erklärvideo</t>
  </si>
  <si>
    <t>Berechnungen im rechtwinkligen Dreieck</t>
  </si>
  <si>
    <t xml:space="preserve">Lösungen: </t>
  </si>
  <si>
    <t>Gegeben ist das folgende Dreieck</t>
  </si>
  <si>
    <t>Berechne</t>
  </si>
  <si>
    <t xml:space="preserve">        = Höhe am Haus</t>
  </si>
  <si>
    <t>γ</t>
  </si>
  <si>
    <t xml:space="preserve">1. Berechne β mit Sinussatz: </t>
  </si>
  <si>
    <t>2. Berechne γ mit Winkelsummensatz:</t>
  </si>
  <si>
    <t xml:space="preserve">3. Berechne Seite c mit Sinussatz: </t>
  </si>
  <si>
    <t>1. Kosinussatz: a² = b² + c² - 2bc ∙ cos(α)</t>
  </si>
  <si>
    <t xml:space="preserve">2. Berechne β mit Sinussatz: </t>
  </si>
  <si>
    <t>3. Berechne γ mit Winkelsummensatz:</t>
  </si>
  <si>
    <t xml:space="preserve">1. Berechne γ mit Sinussatz: </t>
  </si>
  <si>
    <t>2. Berechne β mit Winkelsummensatz:</t>
  </si>
  <si>
    <t xml:space="preserve">3. Berechne Seite b mit Sinussatz: </t>
  </si>
  <si>
    <t xml:space="preserve">1. Berechne α mit Sinussatz: </t>
  </si>
  <si>
    <t>2. Berechne α mit Winkelsummensatz:</t>
  </si>
  <si>
    <t xml:space="preserve">3. Berechne Seite a mit Sinussatz: </t>
  </si>
  <si>
    <t>1. Kosinussatz: b² = a² + c² - 2ac ∙ cos(β)</t>
  </si>
  <si>
    <t xml:space="preserve">2. Berechne α mit Sinussatz: </t>
  </si>
  <si>
    <t>1. Kosinussatz: c² = a² + b² - 2ab ∙ cos(γ)</t>
  </si>
  <si>
    <t>3. Berechne β mit Winkelsummensatz:</t>
  </si>
  <si>
    <t>1. Berechne γ mit Winkelsummensatz:</t>
  </si>
  <si>
    <t xml:space="preserve">2. Berechne Seite b mit Sinussatz: </t>
  </si>
  <si>
    <t xml:space="preserve">2. Berechne Seite a mit Sinussatz: </t>
  </si>
  <si>
    <t>1. Berechne α mit Winkelsummensatz:</t>
  </si>
  <si>
    <t>1. Berechne β mit Winkelsummensatz:</t>
  </si>
  <si>
    <t>1. Kosinussatz: cos(α) = (b² + c² - a²) : 2bc</t>
  </si>
  <si>
    <t>Aufgabe 4:</t>
  </si>
  <si>
    <t>Berechnungen im allgemeinen Dreieck</t>
  </si>
  <si>
    <t>www.schlauistwow.de</t>
  </si>
  <si>
    <t>Aufgabe 5:</t>
  </si>
  <si>
    <t>Anwendungsaufgabe</t>
  </si>
  <si>
    <t xml:space="preserve"> a</t>
  </si>
  <si>
    <t xml:space="preserve"> β</t>
  </si>
  <si>
    <t xml:space="preserve">  α</t>
  </si>
  <si>
    <t xml:space="preserve">     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</si>
</sst>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Symbol"/>
      <family val="1"/>
      <charset val="2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sz val="10"/>
      <name val="Calibri"/>
      <family val="2"/>
    </font>
    <font>
      <sz val="11"/>
      <name val="Calibri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Border="1"/>
    <xf numFmtId="0" fontId="7" fillId="0" borderId="0" xfId="0" applyFont="1"/>
    <xf numFmtId="0" fontId="5" fillId="0" borderId="0" xfId="0" quotePrefix="1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top"/>
    </xf>
    <xf numFmtId="0" fontId="6" fillId="0" borderId="0" xfId="0" quotePrefix="1" applyFont="1"/>
    <xf numFmtId="0" fontId="4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2" fillId="3" borderId="0" xfId="0" applyFont="1" applyFill="1"/>
    <xf numFmtId="0" fontId="2" fillId="4" borderId="0" xfId="0" applyFont="1" applyFill="1"/>
    <xf numFmtId="0" fontId="0" fillId="5" borderId="0" xfId="0" applyFill="1"/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5" fillId="6" borderId="3" xfId="0" applyFont="1" applyFill="1" applyBorder="1"/>
    <xf numFmtId="0" fontId="5" fillId="6" borderId="4" xfId="0" applyFont="1" applyFill="1" applyBorder="1"/>
    <xf numFmtId="0" fontId="5" fillId="6" borderId="5" xfId="0" applyFont="1" applyFill="1" applyBorder="1"/>
    <xf numFmtId="0" fontId="5" fillId="6" borderId="1" xfId="0" applyFont="1" applyFill="1" applyBorder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Border="1" applyAlignment="1">
      <alignment horizontal="center"/>
    </xf>
    <xf numFmtId="0" fontId="5" fillId="6" borderId="6" xfId="0" applyFont="1" applyFill="1" applyBorder="1" applyAlignment="1">
      <alignment horizontal="center"/>
    </xf>
    <xf numFmtId="0" fontId="5" fillId="6" borderId="7" xfId="0" applyFont="1" applyFill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158750</xdr:colOff>
      <xdr:row>29</xdr:row>
      <xdr:rowOff>44904</xdr:rowOff>
    </xdr:from>
    <xdr:to>
      <xdr:col>11</xdr:col>
      <xdr:colOff>488950</xdr:colOff>
      <xdr:row>36</xdr:row>
      <xdr:rowOff>88900</xdr:rowOff>
    </xdr:to>
    <xdr:pic>
      <xdr:nvPicPr>
        <xdr:cNvPr id="1033" name="Picture 9">
          <a:extLst>
            <a:ext uri="{FF2B5EF4-FFF2-40B4-BE49-F238E27FC236}">
              <a16:creationId xmlns:a16="http://schemas.microsoft.com/office/drawing/2014/main" id="{4681C7F7-7BDC-4D0B-A177-1AB939CF6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00" y="5042354"/>
          <a:ext cx="869950" cy="11806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12700</xdr:colOff>
      <xdr:row>3</xdr:row>
      <xdr:rowOff>88900</xdr:rowOff>
    </xdr:from>
    <xdr:to>
      <xdr:col>4</xdr:col>
      <xdr:colOff>368300</xdr:colOff>
      <xdr:row>7</xdr:row>
      <xdr:rowOff>171450</xdr:rowOff>
    </xdr:to>
    <xdr:sp macro="" textlink="">
      <xdr:nvSpPr>
        <xdr:cNvPr id="2" name="Rechtwinkliges Dreieck 1">
          <a:extLst>
            <a:ext uri="{FF2B5EF4-FFF2-40B4-BE49-F238E27FC236}">
              <a16:creationId xmlns:a16="http://schemas.microsoft.com/office/drawing/2014/main" id="{E4F8CC18-789F-4B9F-B351-4975DE10B692}"/>
            </a:ext>
          </a:extLst>
        </xdr:cNvPr>
        <xdr:cNvSpPr/>
      </xdr:nvSpPr>
      <xdr:spPr bwMode="auto">
        <a:xfrm>
          <a:off x="742950" y="673100"/>
          <a:ext cx="1282700" cy="793750"/>
        </a:xfrm>
        <a:prstGeom prst="rtTriangl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de-DE" sz="1100"/>
        </a:p>
      </xdr:txBody>
    </xdr:sp>
    <xdr:clientData/>
  </xdr:twoCellAnchor>
  <xdr:twoCellAnchor>
    <xdr:from>
      <xdr:col>2</xdr:col>
      <xdr:colOff>21028</xdr:colOff>
      <xdr:row>3</xdr:row>
      <xdr:rowOff>45327</xdr:rowOff>
    </xdr:from>
    <xdr:to>
      <xdr:col>2</xdr:col>
      <xdr:colOff>260750</xdr:colOff>
      <xdr:row>5</xdr:row>
      <xdr:rowOff>54456</xdr:rowOff>
    </xdr:to>
    <xdr:sp macro="" textlink="">
      <xdr:nvSpPr>
        <xdr:cNvPr id="3" name="Bogen 2">
          <a:extLst>
            <a:ext uri="{FF2B5EF4-FFF2-40B4-BE49-F238E27FC236}">
              <a16:creationId xmlns:a16="http://schemas.microsoft.com/office/drawing/2014/main" id="{3DAB8400-D717-4D31-BAE9-04C7762BD2D2}"/>
            </a:ext>
          </a:extLst>
        </xdr:cNvPr>
        <xdr:cNvSpPr/>
      </xdr:nvSpPr>
      <xdr:spPr bwMode="auto">
        <a:xfrm rot="6889155">
          <a:off x="688774" y="692031"/>
          <a:ext cx="364729" cy="239722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de-DE" sz="1100"/>
        </a:p>
      </xdr:txBody>
    </xdr:sp>
    <xdr:clientData/>
  </xdr:twoCellAnchor>
  <xdr:twoCellAnchor>
    <xdr:from>
      <xdr:col>3</xdr:col>
      <xdr:colOff>333376</xdr:colOff>
      <xdr:row>6</xdr:row>
      <xdr:rowOff>149224</xdr:rowOff>
    </xdr:from>
    <xdr:to>
      <xdr:col>4</xdr:col>
      <xdr:colOff>85726</xdr:colOff>
      <xdr:row>8</xdr:row>
      <xdr:rowOff>79374</xdr:rowOff>
    </xdr:to>
    <xdr:sp macro="" textlink="">
      <xdr:nvSpPr>
        <xdr:cNvPr id="6" name="Bogen 5">
          <a:extLst>
            <a:ext uri="{FF2B5EF4-FFF2-40B4-BE49-F238E27FC236}">
              <a16:creationId xmlns:a16="http://schemas.microsoft.com/office/drawing/2014/main" id="{CC98551C-00A9-4DA5-98EA-527A5E23174B}"/>
            </a:ext>
          </a:extLst>
        </xdr:cNvPr>
        <xdr:cNvSpPr/>
      </xdr:nvSpPr>
      <xdr:spPr bwMode="auto">
        <a:xfrm rot="15861884">
          <a:off x="1492251" y="1301749"/>
          <a:ext cx="285750" cy="215900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10</xdr:col>
      <xdr:colOff>50800</xdr:colOff>
      <xdr:row>18</xdr:row>
      <xdr:rowOff>44450</xdr:rowOff>
    </xdr:from>
    <xdr:to>
      <xdr:col>11</xdr:col>
      <xdr:colOff>508000</xdr:colOff>
      <xdr:row>23</xdr:row>
      <xdr:rowOff>146050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32AC19E6-25E4-4E6D-8FBA-98F1D48F3B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18050" y="3295650"/>
          <a:ext cx="996950" cy="996950"/>
        </a:xfrm>
        <a:prstGeom prst="rect">
          <a:avLst/>
        </a:prstGeom>
      </xdr:spPr>
    </xdr:pic>
    <xdr:clientData/>
  </xdr:twoCellAnchor>
  <xdr:oneCellAnchor>
    <xdr:from>
      <xdr:col>10</xdr:col>
      <xdr:colOff>50800</xdr:colOff>
      <xdr:row>45</xdr:row>
      <xdr:rowOff>44450</xdr:rowOff>
    </xdr:from>
    <xdr:ext cx="996950" cy="996950"/>
    <xdr:pic>
      <xdr:nvPicPr>
        <xdr:cNvPr id="12" name="Grafik 11">
          <a:extLst>
            <a:ext uri="{FF2B5EF4-FFF2-40B4-BE49-F238E27FC236}">
              <a16:creationId xmlns:a16="http://schemas.microsoft.com/office/drawing/2014/main" id="{ADF44FFE-F1BF-4A88-B9E3-1F90A878EC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18050" y="3295650"/>
          <a:ext cx="996950" cy="996950"/>
        </a:xfrm>
        <a:prstGeom prst="rect">
          <a:avLst/>
        </a:prstGeom>
      </xdr:spPr>
    </xdr:pic>
    <xdr:clientData/>
  </xdr:oneCellAnchor>
  <xdr:twoCellAnchor>
    <xdr:from>
      <xdr:col>2</xdr:col>
      <xdr:colOff>158750</xdr:colOff>
      <xdr:row>17</xdr:row>
      <xdr:rowOff>116806</xdr:rowOff>
    </xdr:from>
    <xdr:to>
      <xdr:col>6</xdr:col>
      <xdr:colOff>199887</xdr:colOff>
      <xdr:row>24</xdr:row>
      <xdr:rowOff>48636</xdr:rowOff>
    </xdr:to>
    <xdr:sp macro="" textlink="">
      <xdr:nvSpPr>
        <xdr:cNvPr id="18" name="Rechtwinkliges Dreieck 17">
          <a:extLst>
            <a:ext uri="{FF2B5EF4-FFF2-40B4-BE49-F238E27FC236}">
              <a16:creationId xmlns:a16="http://schemas.microsoft.com/office/drawing/2014/main" id="{FD79E7AC-3DEF-466E-A268-CB4B5B5B29F1}"/>
            </a:ext>
          </a:extLst>
        </xdr:cNvPr>
        <xdr:cNvSpPr/>
      </xdr:nvSpPr>
      <xdr:spPr bwMode="auto">
        <a:xfrm rot="8907935">
          <a:off x="889000" y="3082256"/>
          <a:ext cx="1895337" cy="1176430"/>
        </a:xfrm>
        <a:prstGeom prst="rtTriangl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de-DE" sz="1100"/>
        </a:p>
      </xdr:txBody>
    </xdr:sp>
    <xdr:clientData/>
  </xdr:twoCellAnchor>
  <xdr:twoCellAnchor>
    <xdr:from>
      <xdr:col>5</xdr:col>
      <xdr:colOff>445302</xdr:colOff>
      <xdr:row>19</xdr:row>
      <xdr:rowOff>111124</xdr:rowOff>
    </xdr:from>
    <xdr:to>
      <xdr:col>6</xdr:col>
      <xdr:colOff>197652</xdr:colOff>
      <xdr:row>21</xdr:row>
      <xdr:rowOff>41274</xdr:rowOff>
    </xdr:to>
    <xdr:sp macro="" textlink="">
      <xdr:nvSpPr>
        <xdr:cNvPr id="21" name="Bogen 20">
          <a:extLst>
            <a:ext uri="{FF2B5EF4-FFF2-40B4-BE49-F238E27FC236}">
              <a16:creationId xmlns:a16="http://schemas.microsoft.com/office/drawing/2014/main" id="{F3333BC8-3A74-4579-A027-90EDA884A666}"/>
            </a:ext>
          </a:extLst>
        </xdr:cNvPr>
        <xdr:cNvSpPr/>
      </xdr:nvSpPr>
      <xdr:spPr bwMode="auto">
        <a:xfrm rot="16673494">
          <a:off x="2528102" y="3470274"/>
          <a:ext cx="292100" cy="215900"/>
        </a:xfrm>
        <a:prstGeom prst="arc">
          <a:avLst>
            <a:gd name="adj1" fmla="val 13842851"/>
            <a:gd name="adj2" fmla="val 0"/>
          </a:avLst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de-DE" sz="1100"/>
        </a:p>
      </xdr:txBody>
    </xdr:sp>
    <xdr:clientData/>
  </xdr:twoCellAnchor>
  <xdr:twoCellAnchor>
    <xdr:from>
      <xdr:col>5</xdr:col>
      <xdr:colOff>67477</xdr:colOff>
      <xdr:row>15</xdr:row>
      <xdr:rowOff>82550</xdr:rowOff>
    </xdr:from>
    <xdr:to>
      <xdr:col>5</xdr:col>
      <xdr:colOff>353227</xdr:colOff>
      <xdr:row>16</xdr:row>
      <xdr:rowOff>120650</xdr:rowOff>
    </xdr:to>
    <xdr:sp macro="" textlink="">
      <xdr:nvSpPr>
        <xdr:cNvPr id="22" name="Bogen 21">
          <a:extLst>
            <a:ext uri="{FF2B5EF4-FFF2-40B4-BE49-F238E27FC236}">
              <a16:creationId xmlns:a16="http://schemas.microsoft.com/office/drawing/2014/main" id="{E077152E-4742-477F-9637-EE7450943D66}"/>
            </a:ext>
          </a:extLst>
        </xdr:cNvPr>
        <xdr:cNvSpPr/>
      </xdr:nvSpPr>
      <xdr:spPr bwMode="auto">
        <a:xfrm rot="10800000">
          <a:off x="2188377" y="2692400"/>
          <a:ext cx="285750" cy="215900"/>
        </a:xfrm>
        <a:prstGeom prst="arc">
          <a:avLst>
            <a:gd name="adj1" fmla="val 13842851"/>
            <a:gd name="adj2" fmla="val 0"/>
          </a:avLst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de-DE" sz="1100"/>
        </a:p>
      </xdr:txBody>
    </xdr:sp>
    <xdr:clientData/>
  </xdr:twoCellAnchor>
  <xdr:twoCellAnchor>
    <xdr:from>
      <xdr:col>5</xdr:col>
      <xdr:colOff>181774</xdr:colOff>
      <xdr:row>15</xdr:row>
      <xdr:rowOff>165101</xdr:rowOff>
    </xdr:from>
    <xdr:to>
      <xdr:col>5</xdr:col>
      <xdr:colOff>227493</xdr:colOff>
      <xdr:row>16</xdr:row>
      <xdr:rowOff>33020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5771F8B4-7465-4C4C-B285-F3AA029CA516}"/>
            </a:ext>
          </a:extLst>
        </xdr:cNvPr>
        <xdr:cNvSpPr/>
      </xdr:nvSpPr>
      <xdr:spPr bwMode="auto">
        <a:xfrm>
          <a:off x="2302674" y="2774951"/>
          <a:ext cx="45719" cy="45719"/>
        </a:xfrm>
        <a:prstGeom prst="ellipse">
          <a:avLst/>
        </a:prstGeom>
        <a:solidFill>
          <a:schemeClr val="tx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de-DE" sz="1100"/>
        </a:p>
      </xdr:txBody>
    </xdr:sp>
    <xdr:clientData/>
  </xdr:twoCellAnchor>
  <xdr:twoCellAnchor>
    <xdr:from>
      <xdr:col>2</xdr:col>
      <xdr:colOff>107952</xdr:colOff>
      <xdr:row>19</xdr:row>
      <xdr:rowOff>152399</xdr:rowOff>
    </xdr:from>
    <xdr:to>
      <xdr:col>2</xdr:col>
      <xdr:colOff>393702</xdr:colOff>
      <xdr:row>21</xdr:row>
      <xdr:rowOff>6349</xdr:rowOff>
    </xdr:to>
    <xdr:sp macro="" textlink="">
      <xdr:nvSpPr>
        <xdr:cNvPr id="24" name="Bogen 23">
          <a:extLst>
            <a:ext uri="{FF2B5EF4-FFF2-40B4-BE49-F238E27FC236}">
              <a16:creationId xmlns:a16="http://schemas.microsoft.com/office/drawing/2014/main" id="{33106744-9ECA-41D7-B3D9-059534B0626D}"/>
            </a:ext>
          </a:extLst>
        </xdr:cNvPr>
        <xdr:cNvSpPr/>
      </xdr:nvSpPr>
      <xdr:spPr bwMode="auto">
        <a:xfrm rot="1780421">
          <a:off x="838202" y="4718049"/>
          <a:ext cx="285750" cy="215900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de-DE" sz="1100"/>
        </a:p>
      </xdr:txBody>
    </xdr:sp>
    <xdr:clientData/>
  </xdr:twoCellAnchor>
  <xdr:twoCellAnchor>
    <xdr:from>
      <xdr:col>2</xdr:col>
      <xdr:colOff>107952</xdr:colOff>
      <xdr:row>19</xdr:row>
      <xdr:rowOff>158749</xdr:rowOff>
    </xdr:from>
    <xdr:to>
      <xdr:col>2</xdr:col>
      <xdr:colOff>393702</xdr:colOff>
      <xdr:row>21</xdr:row>
      <xdr:rowOff>12699</xdr:rowOff>
    </xdr:to>
    <xdr:sp macro="" textlink="">
      <xdr:nvSpPr>
        <xdr:cNvPr id="25" name="Bogen 24">
          <a:extLst>
            <a:ext uri="{FF2B5EF4-FFF2-40B4-BE49-F238E27FC236}">
              <a16:creationId xmlns:a16="http://schemas.microsoft.com/office/drawing/2014/main" id="{44B09218-E925-4541-9787-F6752E3DF8E3}"/>
            </a:ext>
          </a:extLst>
        </xdr:cNvPr>
        <xdr:cNvSpPr/>
      </xdr:nvSpPr>
      <xdr:spPr bwMode="auto">
        <a:xfrm rot="1780421">
          <a:off x="838202" y="4724399"/>
          <a:ext cx="285750" cy="215900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de-DE" sz="1100"/>
        </a:p>
      </xdr:txBody>
    </xdr:sp>
    <xdr:clientData/>
  </xdr:twoCellAnchor>
  <xdr:twoCellAnchor>
    <xdr:from>
      <xdr:col>1</xdr:col>
      <xdr:colOff>228600</xdr:colOff>
      <xdr:row>42</xdr:row>
      <xdr:rowOff>133350</xdr:rowOff>
    </xdr:from>
    <xdr:to>
      <xdr:col>6</xdr:col>
      <xdr:colOff>273050</xdr:colOff>
      <xdr:row>49</xdr:row>
      <xdr:rowOff>12700</xdr:rowOff>
    </xdr:to>
    <xdr:sp macro="" textlink="">
      <xdr:nvSpPr>
        <xdr:cNvPr id="7" name="Gleichschenkliges Dreieck 6">
          <a:extLst>
            <a:ext uri="{FF2B5EF4-FFF2-40B4-BE49-F238E27FC236}">
              <a16:creationId xmlns:a16="http://schemas.microsoft.com/office/drawing/2014/main" id="{A0CA8CE8-D03A-4158-B913-376EFB26FAC8}"/>
            </a:ext>
          </a:extLst>
        </xdr:cNvPr>
        <xdr:cNvSpPr/>
      </xdr:nvSpPr>
      <xdr:spPr bwMode="auto">
        <a:xfrm>
          <a:off x="495300" y="7226300"/>
          <a:ext cx="2362200" cy="1130300"/>
        </a:xfrm>
        <a:prstGeom prst="triangle">
          <a:avLst>
            <a:gd name="adj" fmla="val 85559"/>
          </a:avLst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de-DE" sz="1100"/>
        </a:p>
      </xdr:txBody>
    </xdr:sp>
    <xdr:clientData/>
  </xdr:twoCellAnchor>
  <xdr:twoCellAnchor>
    <xdr:from>
      <xdr:col>6</xdr:col>
      <xdr:colOff>801</xdr:colOff>
      <xdr:row>47</xdr:row>
      <xdr:rowOff>130174</xdr:rowOff>
    </xdr:from>
    <xdr:to>
      <xdr:col>6</xdr:col>
      <xdr:colOff>216701</xdr:colOff>
      <xdr:row>49</xdr:row>
      <xdr:rowOff>60324</xdr:rowOff>
    </xdr:to>
    <xdr:sp macro="" textlink="">
      <xdr:nvSpPr>
        <xdr:cNvPr id="27" name="Bogen 26">
          <a:extLst>
            <a:ext uri="{FF2B5EF4-FFF2-40B4-BE49-F238E27FC236}">
              <a16:creationId xmlns:a16="http://schemas.microsoft.com/office/drawing/2014/main" id="{D6855D0B-1CA7-474F-B175-DE5BCF67A0EE}"/>
            </a:ext>
          </a:extLst>
        </xdr:cNvPr>
        <xdr:cNvSpPr/>
      </xdr:nvSpPr>
      <xdr:spPr bwMode="auto">
        <a:xfrm rot="16673494">
          <a:off x="2547151" y="8156574"/>
          <a:ext cx="292100" cy="215900"/>
        </a:xfrm>
        <a:prstGeom prst="arc">
          <a:avLst>
            <a:gd name="adj1" fmla="val 13842851"/>
            <a:gd name="adj2" fmla="val 0"/>
          </a:avLst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de-DE" sz="1100"/>
        </a:p>
      </xdr:txBody>
    </xdr:sp>
    <xdr:clientData/>
  </xdr:twoCellAnchor>
  <xdr:twoCellAnchor>
    <xdr:from>
      <xdr:col>1</xdr:col>
      <xdr:colOff>457202</xdr:colOff>
      <xdr:row>47</xdr:row>
      <xdr:rowOff>177799</xdr:rowOff>
    </xdr:from>
    <xdr:to>
      <xdr:col>2</xdr:col>
      <xdr:colOff>279402</xdr:colOff>
      <xdr:row>49</xdr:row>
      <xdr:rowOff>31749</xdr:rowOff>
    </xdr:to>
    <xdr:sp macro="" textlink="">
      <xdr:nvSpPr>
        <xdr:cNvPr id="28" name="Bogen 27">
          <a:extLst>
            <a:ext uri="{FF2B5EF4-FFF2-40B4-BE49-F238E27FC236}">
              <a16:creationId xmlns:a16="http://schemas.microsoft.com/office/drawing/2014/main" id="{44EDFC2F-2F1D-44F3-A1B2-B3CD630270CA}"/>
            </a:ext>
          </a:extLst>
        </xdr:cNvPr>
        <xdr:cNvSpPr/>
      </xdr:nvSpPr>
      <xdr:spPr bwMode="auto">
        <a:xfrm rot="1780421">
          <a:off x="723902" y="8159749"/>
          <a:ext cx="285750" cy="215900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de-DE" sz="1100"/>
        </a:p>
      </xdr:txBody>
    </xdr:sp>
    <xdr:clientData/>
  </xdr:twoCellAnchor>
  <xdr:twoCellAnchor>
    <xdr:from>
      <xdr:col>5</xdr:col>
      <xdr:colOff>204001</xdr:colOff>
      <xdr:row>42</xdr:row>
      <xdr:rowOff>168275</xdr:rowOff>
    </xdr:from>
    <xdr:to>
      <xdr:col>6</xdr:col>
      <xdr:colOff>32551</xdr:colOff>
      <xdr:row>44</xdr:row>
      <xdr:rowOff>22225</xdr:rowOff>
    </xdr:to>
    <xdr:sp macro="" textlink="">
      <xdr:nvSpPr>
        <xdr:cNvPr id="30" name="Bogen 29">
          <a:extLst>
            <a:ext uri="{FF2B5EF4-FFF2-40B4-BE49-F238E27FC236}">
              <a16:creationId xmlns:a16="http://schemas.microsoft.com/office/drawing/2014/main" id="{A2D06AB0-4B9F-4AFF-B97C-19EE3A9E1A8D}"/>
            </a:ext>
          </a:extLst>
        </xdr:cNvPr>
        <xdr:cNvSpPr/>
      </xdr:nvSpPr>
      <xdr:spPr bwMode="auto">
        <a:xfrm rot="10993159">
          <a:off x="2324901" y="7261225"/>
          <a:ext cx="292100" cy="215900"/>
        </a:xfrm>
        <a:prstGeom prst="arc">
          <a:avLst>
            <a:gd name="adj1" fmla="val 13842851"/>
            <a:gd name="adj2" fmla="val 0"/>
          </a:avLst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10</xdr:col>
      <xdr:colOff>31750</xdr:colOff>
      <xdr:row>2</xdr:row>
      <xdr:rowOff>25400</xdr:rowOff>
    </xdr:from>
    <xdr:to>
      <xdr:col>11</xdr:col>
      <xdr:colOff>514350</xdr:colOff>
      <xdr:row>7</xdr:row>
      <xdr:rowOff>158750</xdr:rowOff>
    </xdr:to>
    <xdr:pic>
      <xdr:nvPicPr>
        <xdr:cNvPr id="19" name="Grafik 18">
          <a:extLst>
            <a:ext uri="{FF2B5EF4-FFF2-40B4-BE49-F238E27FC236}">
              <a16:creationId xmlns:a16="http://schemas.microsoft.com/office/drawing/2014/main" id="{881E3458-258B-4214-B3DA-06E52A130F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99000" y="431800"/>
          <a:ext cx="1022350" cy="1022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3"/>
  <sheetViews>
    <sheetView tabSelected="1" workbookViewId="0">
      <selection activeCell="M8" sqref="M8"/>
    </sheetView>
  </sheetViews>
  <sheetFormatPr baseColWidth="10" defaultRowHeight="14" x14ac:dyDescent="0.3"/>
  <cols>
    <col min="1" max="1" width="3.81640625" style="4" customWidth="1"/>
    <col min="2" max="7" width="6.6328125" style="4" customWidth="1"/>
    <col min="8" max="12" width="7.7265625" style="4" customWidth="1"/>
    <col min="13" max="16384" width="10.90625" style="4"/>
  </cols>
  <sheetData>
    <row r="1" spans="1:15" ht="18" customHeight="1" x14ac:dyDescent="0.3">
      <c r="A1" s="33" t="s">
        <v>34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5" x14ac:dyDescent="0.3">
      <c r="A2" s="14"/>
      <c r="B2" s="14"/>
      <c r="C2" s="14"/>
      <c r="D2" s="14"/>
      <c r="E2" s="14"/>
      <c r="F2" s="14"/>
      <c r="G2" s="14"/>
      <c r="H2" s="14"/>
      <c r="I2" s="14"/>
    </row>
    <row r="3" spans="1:15" x14ac:dyDescent="0.3">
      <c r="A3" s="5" t="s">
        <v>0</v>
      </c>
      <c r="B3" s="14"/>
      <c r="C3" s="9" t="s">
        <v>35</v>
      </c>
      <c r="D3" s="14"/>
      <c r="E3" s="14"/>
      <c r="F3" s="14"/>
      <c r="G3" s="14"/>
      <c r="H3" s="14"/>
      <c r="I3" s="14"/>
      <c r="K3" s="22"/>
      <c r="L3" s="23"/>
      <c r="N3" s="32" t="s">
        <v>2</v>
      </c>
      <c r="O3" s="32"/>
    </row>
    <row r="4" spans="1:15" x14ac:dyDescent="0.3">
      <c r="A4" s="14"/>
      <c r="B4" s="14"/>
      <c r="C4" s="14"/>
      <c r="D4" s="14"/>
      <c r="E4" s="14"/>
      <c r="G4" s="11" t="s">
        <v>5</v>
      </c>
      <c r="H4" s="9" t="str">
        <f ca="1">VLOOKUP(1,'Aufgabe 1'!$A$9:$F$14,6,FALSE)</f>
        <v>sin(____) = e : f</v>
      </c>
      <c r="I4" s="14"/>
      <c r="K4" s="24"/>
      <c r="L4" s="25"/>
      <c r="N4" s="32" t="s">
        <v>3</v>
      </c>
      <c r="O4" s="32"/>
    </row>
    <row r="5" spans="1:15" x14ac:dyDescent="0.3">
      <c r="A5" s="14"/>
      <c r="B5" s="14"/>
      <c r="C5" s="9" t="str">
        <f ca="1">"  "&amp;VLOOKUP(1,'Aufgabe 1'!$B$9:$O$14,14)</f>
        <v xml:space="preserve">  ε</v>
      </c>
      <c r="D5" s="14"/>
      <c r="E5" s="14"/>
      <c r="G5" s="11"/>
      <c r="H5" s="14"/>
      <c r="I5" s="14"/>
      <c r="K5" s="24"/>
      <c r="L5" s="25"/>
    </row>
    <row r="6" spans="1:15" x14ac:dyDescent="0.3">
      <c r="A6" s="14"/>
      <c r="B6" s="10" t="str">
        <f ca="1">VLOOKUP(1,'Aufgabe 1'!$B$9:$O$14,10)</f>
        <v>d</v>
      </c>
      <c r="C6" s="14"/>
      <c r="D6" s="10" t="str">
        <f ca="1">VLOOKUP(1,'Aufgabe 1'!$B$9:$O$14,12)</f>
        <v>f</v>
      </c>
      <c r="E6" s="14"/>
      <c r="G6" s="11" t="s">
        <v>6</v>
      </c>
      <c r="H6" s="9" t="str">
        <f ca="1">VLOOKUP(2,'Aufgabe 1'!$A$9:$F$14,6,FALSE)</f>
        <v>cos(ε) = d : ____</v>
      </c>
      <c r="I6" s="14"/>
      <c r="K6" s="24"/>
      <c r="L6" s="25"/>
    </row>
    <row r="7" spans="1:15" x14ac:dyDescent="0.3">
      <c r="A7" s="14"/>
      <c r="B7" s="14"/>
      <c r="C7" s="14"/>
      <c r="D7" s="14"/>
      <c r="E7" s="14"/>
      <c r="G7" s="14"/>
      <c r="H7" s="14"/>
      <c r="I7" s="14"/>
      <c r="K7" s="24"/>
      <c r="L7" s="25"/>
    </row>
    <row r="8" spans="1:15" x14ac:dyDescent="0.3">
      <c r="A8" s="14"/>
      <c r="B8" s="14"/>
      <c r="C8" s="14"/>
      <c r="D8" s="14"/>
      <c r="E8" s="9" t="str">
        <f ca="1">VLOOKUP(1,'Aufgabe 1'!$B$9:$O$14,13)</f>
        <v>δ</v>
      </c>
      <c r="G8" s="11" t="s">
        <v>7</v>
      </c>
      <c r="H8" s="9" t="str">
        <f ca="1">VLOOKUP(3,'Aufgabe 1'!$A$9:$F$14,6,FALSE)</f>
        <v>tan(ε) = e : ____</v>
      </c>
      <c r="I8" s="14"/>
      <c r="K8" s="24"/>
      <c r="L8" s="25"/>
    </row>
    <row r="9" spans="1:15" x14ac:dyDescent="0.3">
      <c r="A9" s="14"/>
      <c r="B9" s="14"/>
      <c r="C9" s="14"/>
      <c r="D9" s="11" t="str">
        <f ca="1">VLOOKUP(1,'Aufgabe 1'!$B$9:$O$14,11)</f>
        <v>e</v>
      </c>
      <c r="E9" s="14"/>
      <c r="F9" s="14"/>
      <c r="G9" s="14"/>
      <c r="H9" s="14"/>
      <c r="I9" s="14"/>
      <c r="K9" s="29" t="s">
        <v>43</v>
      </c>
      <c r="L9" s="30"/>
    </row>
    <row r="10" spans="1:15" x14ac:dyDescent="0.3">
      <c r="A10" s="14"/>
      <c r="B10" s="14"/>
      <c r="C10" s="14"/>
      <c r="D10" s="14"/>
      <c r="E10" s="14"/>
      <c r="F10" s="14"/>
      <c r="G10" s="14"/>
      <c r="H10" s="14"/>
      <c r="I10" s="14"/>
    </row>
    <row r="11" spans="1:15" x14ac:dyDescent="0.3">
      <c r="A11" s="5" t="s">
        <v>1</v>
      </c>
      <c r="B11" s="14"/>
      <c r="C11" s="9" t="s">
        <v>44</v>
      </c>
      <c r="D11" s="14"/>
      <c r="E11" s="14"/>
      <c r="F11" s="14"/>
      <c r="G11" s="14"/>
      <c r="H11" s="14"/>
      <c r="I11" s="14"/>
    </row>
    <row r="12" spans="1:15" ht="5.5" customHeight="1" x14ac:dyDescent="0.3">
      <c r="E12" s="6"/>
      <c r="F12" s="6"/>
      <c r="I12" s="9"/>
    </row>
    <row r="13" spans="1:15" x14ac:dyDescent="0.3">
      <c r="A13" s="5"/>
      <c r="B13" s="9" t="s">
        <v>46</v>
      </c>
      <c r="C13" s="9"/>
      <c r="D13" s="14"/>
      <c r="E13" s="14"/>
      <c r="F13" s="14"/>
      <c r="G13" s="14"/>
      <c r="H13" s="10" t="s">
        <v>5</v>
      </c>
      <c r="I13" s="4" t="str">
        <f ca="1">Daten!B40</f>
        <v>a = 4,57 und b = 4,74</v>
      </c>
      <c r="K13" s="14"/>
    </row>
    <row r="14" spans="1:15" x14ac:dyDescent="0.3">
      <c r="A14" s="5"/>
      <c r="B14" s="4" t="s">
        <v>18</v>
      </c>
      <c r="C14" s="9"/>
      <c r="D14" s="14"/>
      <c r="E14" s="14"/>
      <c r="F14" s="14"/>
      <c r="G14" s="14"/>
      <c r="H14" s="11"/>
      <c r="K14" s="14"/>
    </row>
    <row r="15" spans="1:15" x14ac:dyDescent="0.3">
      <c r="A15" s="5"/>
      <c r="B15" s="14"/>
      <c r="C15" s="9"/>
      <c r="D15" s="14"/>
      <c r="E15" s="14"/>
      <c r="F15" s="14"/>
      <c r="G15" s="14"/>
      <c r="H15" s="10" t="s">
        <v>6</v>
      </c>
      <c r="I15" s="4" t="str">
        <f ca="1">Daten!B41</f>
        <v>a = 2,27 und α = 37,02°</v>
      </c>
      <c r="J15" s="14"/>
      <c r="K15" s="14"/>
    </row>
    <row r="16" spans="1:15" x14ac:dyDescent="0.3">
      <c r="A16" s="5"/>
      <c r="F16" s="14"/>
      <c r="G16" s="14"/>
      <c r="H16" s="14"/>
      <c r="I16" s="9"/>
      <c r="J16" s="14"/>
      <c r="K16" s="14"/>
    </row>
    <row r="17" spans="1:12" x14ac:dyDescent="0.3">
      <c r="A17" s="5"/>
      <c r="F17" s="14"/>
      <c r="G17" s="14"/>
      <c r="H17" s="10" t="s">
        <v>7</v>
      </c>
      <c r="I17" s="12" t="str">
        <f ca="1">Daten!B42</f>
        <v>b = 4,15 und β = 64,86°</v>
      </c>
      <c r="J17" s="14"/>
      <c r="K17" s="14"/>
    </row>
    <row r="18" spans="1:12" x14ac:dyDescent="0.3">
      <c r="A18" s="5"/>
      <c r="D18" s="11" t="s">
        <v>9</v>
      </c>
      <c r="F18" s="14"/>
      <c r="G18" s="9" t="s">
        <v>77</v>
      </c>
      <c r="H18" s="14"/>
      <c r="I18" s="14"/>
    </row>
    <row r="19" spans="1:12" x14ac:dyDescent="0.3">
      <c r="A19" s="5"/>
      <c r="F19" s="14"/>
      <c r="G19" s="14"/>
      <c r="H19" s="14"/>
      <c r="I19" s="14"/>
      <c r="K19" s="22"/>
      <c r="L19" s="23"/>
    </row>
    <row r="20" spans="1:12" x14ac:dyDescent="0.3">
      <c r="A20" s="5"/>
      <c r="F20" s="14"/>
      <c r="G20" s="14"/>
      <c r="H20" s="14"/>
      <c r="I20" s="14"/>
      <c r="K20" s="24"/>
      <c r="L20" s="25"/>
    </row>
    <row r="21" spans="1:12" ht="14.5" x14ac:dyDescent="0.35">
      <c r="A21" s="14"/>
      <c r="B21" s="14"/>
      <c r="C21" s="26" t="s">
        <v>27</v>
      </c>
      <c r="D21" s="14"/>
      <c r="E21" s="14"/>
      <c r="F21" s="14"/>
      <c r="G21" s="27" t="s">
        <v>78</v>
      </c>
      <c r="H21" s="14"/>
      <c r="I21" s="14"/>
      <c r="K21" s="24"/>
      <c r="L21" s="25"/>
    </row>
    <row r="22" spans="1:12" x14ac:dyDescent="0.3">
      <c r="E22" s="4" t="s">
        <v>10</v>
      </c>
      <c r="K22" s="24"/>
      <c r="L22" s="25"/>
    </row>
    <row r="23" spans="1:12" x14ac:dyDescent="0.3">
      <c r="E23" s="6"/>
      <c r="F23" s="6"/>
      <c r="K23" s="24"/>
      <c r="L23" s="25"/>
    </row>
    <row r="24" spans="1:12" x14ac:dyDescent="0.3">
      <c r="E24" s="6"/>
      <c r="F24" s="6"/>
      <c r="K24" s="24"/>
      <c r="L24" s="25"/>
    </row>
    <row r="25" spans="1:12" x14ac:dyDescent="0.3">
      <c r="A25" s="5" t="s">
        <v>4</v>
      </c>
      <c r="C25" s="4" t="s">
        <v>47</v>
      </c>
      <c r="E25" s="6"/>
      <c r="F25" s="6"/>
      <c r="I25" s="9"/>
      <c r="K25" s="29" t="s">
        <v>43</v>
      </c>
      <c r="L25" s="30"/>
    </row>
    <row r="26" spans="1:12" ht="5.5" customHeight="1" x14ac:dyDescent="0.3">
      <c r="E26" s="6"/>
      <c r="F26" s="6"/>
      <c r="I26" s="9"/>
    </row>
    <row r="27" spans="1:12" x14ac:dyDescent="0.3">
      <c r="B27" s="4" t="str">
        <f ca="1">Daten!F45</f>
        <v>Eine Leiter der Länge 2,3 m steht 1,7 m von der</v>
      </c>
      <c r="E27" s="6"/>
      <c r="F27" s="6"/>
    </row>
    <row r="28" spans="1:12" x14ac:dyDescent="0.3">
      <c r="B28" s="4" t="str">
        <f>Daten!G45</f>
        <v xml:space="preserve">Hauswand entfernt. Berechne den Winkel </v>
      </c>
      <c r="E28" s="6"/>
      <c r="F28" s="6"/>
    </row>
    <row r="29" spans="1:12" x14ac:dyDescent="0.3">
      <c r="B29" s="4" t="str">
        <f>Daten!H45&amp;" "&amp;Daten!I45</f>
        <v>zwischen Erdboden und Leiter. Wie hoch reicht die Leiter am Haus?</v>
      </c>
      <c r="E29" s="6"/>
      <c r="F29" s="6"/>
    </row>
    <row r="30" spans="1:12" x14ac:dyDescent="0.3">
      <c r="E30" s="6"/>
      <c r="F30" s="6"/>
    </row>
    <row r="31" spans="1:12" x14ac:dyDescent="0.3">
      <c r="A31" s="5" t="s">
        <v>72</v>
      </c>
      <c r="C31" s="4" t="s">
        <v>76</v>
      </c>
      <c r="E31" s="6"/>
      <c r="F31" s="6"/>
    </row>
    <row r="32" spans="1:12" ht="5.5" customHeight="1" x14ac:dyDescent="0.3">
      <c r="E32" s="6"/>
      <c r="F32" s="6"/>
      <c r="I32" s="9"/>
    </row>
    <row r="33" spans="1:12" x14ac:dyDescent="0.3">
      <c r="B33" s="4" t="str">
        <f>Daten!F53&amp;" "&amp;Daten!G53</f>
        <v>Damit eine Leiter sicher steht, darf der Anstellwinkel 75°</v>
      </c>
      <c r="E33" s="6"/>
      <c r="F33" s="6"/>
    </row>
    <row r="34" spans="1:12" x14ac:dyDescent="0.3">
      <c r="B34" s="4" t="str">
        <f>Daten!H53&amp;" "&amp;Daten!I53</f>
        <v xml:space="preserve">nicht überschreiten. Wie lang  muss die Leiter sein, um eine </v>
      </c>
      <c r="E34" s="6"/>
      <c r="F34" s="6"/>
    </row>
    <row r="35" spans="1:12" x14ac:dyDescent="0.3">
      <c r="B35" s="4" t="str">
        <f ca="1">Daten!J53</f>
        <v>Höhe von 4,6 m zu erreichen?</v>
      </c>
      <c r="E35" s="6"/>
      <c r="F35" s="6"/>
    </row>
    <row r="36" spans="1:12" x14ac:dyDescent="0.3">
      <c r="E36" s="6"/>
      <c r="F36" s="6"/>
    </row>
    <row r="37" spans="1:12" x14ac:dyDescent="0.3">
      <c r="A37" s="5" t="s">
        <v>75</v>
      </c>
      <c r="C37" s="9" t="s">
        <v>73</v>
      </c>
      <c r="E37" s="6"/>
      <c r="F37" s="6"/>
      <c r="G37" s="7"/>
    </row>
    <row r="38" spans="1:12" ht="5.5" customHeight="1" x14ac:dyDescent="0.3">
      <c r="E38" s="6"/>
      <c r="F38" s="6"/>
      <c r="I38" s="9"/>
    </row>
    <row r="39" spans="1:12" x14ac:dyDescent="0.3">
      <c r="A39" s="5"/>
      <c r="B39" s="9" t="s">
        <v>46</v>
      </c>
      <c r="E39" s="6"/>
      <c r="F39" s="6"/>
      <c r="G39" s="7"/>
    </row>
    <row r="40" spans="1:12" x14ac:dyDescent="0.3">
      <c r="A40" s="5"/>
      <c r="B40" s="4" t="s">
        <v>18</v>
      </c>
      <c r="E40" s="6"/>
      <c r="F40" s="6"/>
      <c r="G40" s="7"/>
      <c r="H40" s="10" t="s">
        <v>5</v>
      </c>
      <c r="I40" s="9" t="str">
        <f ca="1">VLOOKUP(1,Daten2!$E$52:$V$56,18)</f>
        <v>a = 6,67, β = 48,96°, γ = 62,9°</v>
      </c>
    </row>
    <row r="41" spans="1:12" x14ac:dyDescent="0.3">
      <c r="A41" s="5"/>
      <c r="E41" s="6"/>
      <c r="F41" s="6"/>
      <c r="G41" s="7"/>
    </row>
    <row r="42" spans="1:12" x14ac:dyDescent="0.3">
      <c r="A42" s="5"/>
      <c r="E42" s="6"/>
      <c r="F42" s="6"/>
      <c r="G42" s="7"/>
      <c r="H42" s="10" t="s">
        <v>6</v>
      </c>
      <c r="I42" s="9" t="str">
        <f ca="1">VLOOKUP(2,Daten2!$E$52:$V$56,18)</f>
        <v>a = 4,53, α = 64,96°, β = 48,1°</v>
      </c>
    </row>
    <row r="43" spans="1:12" x14ac:dyDescent="0.3">
      <c r="A43" s="5"/>
      <c r="E43" s="6"/>
      <c r="F43" s="6"/>
      <c r="G43" s="7"/>
    </row>
    <row r="44" spans="1:12" ht="14.5" x14ac:dyDescent="0.35">
      <c r="A44" s="5"/>
      <c r="E44" s="6"/>
      <c r="F44" s="28" t="s">
        <v>80</v>
      </c>
      <c r="G44" s="7"/>
      <c r="H44" s="10" t="s">
        <v>7</v>
      </c>
      <c r="I44" s="9" t="str">
        <f ca="1">VLOOKUP(3,Daten2!$E$52:$V$56,18)</f>
        <v>b = 2,73, β = 65,49°, γ = 54,02°</v>
      </c>
    </row>
    <row r="45" spans="1:12" x14ac:dyDescent="0.3">
      <c r="A45" s="5"/>
      <c r="E45" s="6"/>
      <c r="F45" s="6"/>
      <c r="G45" s="7"/>
    </row>
    <row r="46" spans="1:12" x14ac:dyDescent="0.3">
      <c r="A46" s="5"/>
      <c r="D46" s="11" t="s">
        <v>9</v>
      </c>
      <c r="E46" s="6"/>
      <c r="F46" s="6"/>
      <c r="G46" s="11" t="s">
        <v>8</v>
      </c>
      <c r="K46" s="22"/>
      <c r="L46" s="23"/>
    </row>
    <row r="47" spans="1:12" x14ac:dyDescent="0.3">
      <c r="A47" s="5"/>
      <c r="E47" s="6"/>
      <c r="F47" s="6"/>
      <c r="G47" s="7"/>
      <c r="K47" s="24"/>
      <c r="L47" s="25"/>
    </row>
    <row r="48" spans="1:12" x14ac:dyDescent="0.3">
      <c r="A48" s="5"/>
      <c r="E48" s="6"/>
      <c r="F48" s="6"/>
      <c r="G48" s="7"/>
      <c r="K48" s="24"/>
      <c r="L48" s="25"/>
    </row>
    <row r="49" spans="1:12" ht="14.5" x14ac:dyDescent="0.35">
      <c r="A49" s="5"/>
      <c r="C49" s="27" t="s">
        <v>79</v>
      </c>
      <c r="D49" s="14"/>
      <c r="E49" s="14"/>
      <c r="F49" s="14"/>
      <c r="G49" s="27" t="s">
        <v>78</v>
      </c>
      <c r="K49" s="24"/>
      <c r="L49" s="25"/>
    </row>
    <row r="50" spans="1:12" x14ac:dyDescent="0.3">
      <c r="A50" s="5"/>
      <c r="D50" s="10"/>
      <c r="E50" s="6" t="s">
        <v>10</v>
      </c>
      <c r="F50" s="6"/>
      <c r="G50" s="7"/>
      <c r="K50" s="24"/>
      <c r="L50" s="25"/>
    </row>
    <row r="51" spans="1:12" x14ac:dyDescent="0.3">
      <c r="E51" s="6"/>
      <c r="F51" s="6"/>
      <c r="G51" s="7"/>
      <c r="K51" s="24"/>
      <c r="L51" s="25"/>
    </row>
    <row r="52" spans="1:12" x14ac:dyDescent="0.3">
      <c r="A52" s="5"/>
      <c r="E52" s="6"/>
      <c r="F52" s="6"/>
      <c r="K52" s="29" t="s">
        <v>43</v>
      </c>
      <c r="L52" s="30"/>
    </row>
    <row r="53" spans="1:12" x14ac:dyDescent="0.3">
      <c r="E53" s="6"/>
      <c r="F53" s="6"/>
    </row>
    <row r="54" spans="1:12" ht="17.5" customHeight="1" x14ac:dyDescent="0.3">
      <c r="A54" s="31" t="s">
        <v>74</v>
      </c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</row>
    <row r="55" spans="1:12" x14ac:dyDescent="0.3">
      <c r="A55" s="4" t="s">
        <v>45</v>
      </c>
      <c r="E55" s="6"/>
      <c r="F55" s="6"/>
    </row>
    <row r="56" spans="1:12" x14ac:dyDescent="0.3">
      <c r="E56" s="6"/>
      <c r="F56" s="6"/>
    </row>
    <row r="57" spans="1:12" x14ac:dyDescent="0.3">
      <c r="A57" s="5" t="s">
        <v>0</v>
      </c>
      <c r="D57" s="9" t="str">
        <f ca="1">"a) "&amp;VLOOKUP(1,'Aufgabe 1'!$A$9:$F$14,5,FALSE)</f>
        <v>a) sin(ε) = e : f</v>
      </c>
      <c r="E57" s="9"/>
      <c r="F57" s="6"/>
      <c r="G57" s="9" t="str">
        <f ca="1">"b) "&amp;VLOOKUP(2,'Aufgabe 1'!$A$9:$F$14,5,FALSE)</f>
        <v>b) cos(ε) = d : f</v>
      </c>
      <c r="I57" s="9"/>
      <c r="J57" s="9" t="str">
        <f ca="1">"c) "&amp;VLOOKUP(3,'Aufgabe 1'!$A$9:$F$14,5,FALSE)</f>
        <v>c) tan(ε) = e : d</v>
      </c>
    </row>
    <row r="58" spans="1:12" x14ac:dyDescent="0.3">
      <c r="E58" s="6"/>
      <c r="F58" s="6"/>
    </row>
    <row r="59" spans="1:12" x14ac:dyDescent="0.3">
      <c r="A59" s="5" t="s">
        <v>1</v>
      </c>
      <c r="E59" s="6"/>
      <c r="F59" s="6"/>
    </row>
    <row r="60" spans="1:12" x14ac:dyDescent="0.3">
      <c r="B60" s="4" t="s">
        <v>5</v>
      </c>
      <c r="C60" s="4" t="str">
        <f ca="1">Daten!E40</f>
        <v>Berechne Seite c mit Pythagoras</v>
      </c>
      <c r="E60" s="6"/>
      <c r="F60" s="6"/>
    </row>
    <row r="61" spans="1:12" x14ac:dyDescent="0.3">
      <c r="C61" s="8" t="str">
        <f ca="1">Daten!F40</f>
        <v>c² = a² + b² = 4,57² + 4,74² = 43,2964</v>
      </c>
      <c r="E61" s="6"/>
      <c r="F61" s="6"/>
      <c r="I61" s="5" t="str">
        <f ca="1">Daten!G40</f>
        <v>=&gt; c = 6,58</v>
      </c>
    </row>
    <row r="62" spans="1:12" x14ac:dyDescent="0.3">
      <c r="C62" s="4" t="str">
        <f ca="1">Daten!H40</f>
        <v>Berechne α mit Sinus, Kosinus, ...</v>
      </c>
      <c r="E62" s="6"/>
      <c r="F62" s="6"/>
    </row>
    <row r="63" spans="1:12" x14ac:dyDescent="0.3">
      <c r="C63" s="4" t="str">
        <f ca="1">Daten!I40</f>
        <v>tan(α) = a:b  = 4,57 : 4,74 = 0,96</v>
      </c>
      <c r="E63" s="6"/>
      <c r="F63" s="6"/>
      <c r="I63" s="5" t="str">
        <f ca="1">Daten!J40</f>
        <v>=&gt; α = 43,99°</v>
      </c>
    </row>
    <row r="64" spans="1:12" x14ac:dyDescent="0.3">
      <c r="C64" s="4" t="str">
        <f ca="1">Daten!K40</f>
        <v>Berechne β mit Winkelsummensatz</v>
      </c>
      <c r="F64" s="6"/>
    </row>
    <row r="65" spans="2:9" x14ac:dyDescent="0.3">
      <c r="C65" s="4" t="str">
        <f ca="1">Daten!L40</f>
        <v>β = 90° - α = 90° - 43,99°</v>
      </c>
      <c r="F65" s="6"/>
      <c r="I65" s="5" t="str">
        <f ca="1">Daten!M40</f>
        <v>=&gt; β = 46,01°</v>
      </c>
    </row>
    <row r="66" spans="2:9" x14ac:dyDescent="0.3">
      <c r="F66" s="6"/>
    </row>
    <row r="67" spans="2:9" x14ac:dyDescent="0.3">
      <c r="B67" s="4" t="s">
        <v>6</v>
      </c>
      <c r="C67" s="4" t="str">
        <f ca="1">Daten!E41</f>
        <v>Berechne β mit Winkelsummensatz</v>
      </c>
      <c r="F67" s="6"/>
    </row>
    <row r="68" spans="2:9" x14ac:dyDescent="0.3">
      <c r="C68" s="4" t="str">
        <f ca="1">Daten!F41</f>
        <v>β = 90° - α = 90° - 37,02°</v>
      </c>
      <c r="F68" s="6"/>
      <c r="I68" s="5" t="str">
        <f ca="1">Daten!G41</f>
        <v>=&gt; β = 52,98°</v>
      </c>
    </row>
    <row r="69" spans="2:9" x14ac:dyDescent="0.3">
      <c r="C69" s="4" t="str">
        <f ca="1">Daten!H41</f>
        <v>Berechne c mit Sinus, Kosinus, ...</v>
      </c>
    </row>
    <row r="70" spans="2:9" x14ac:dyDescent="0.3">
      <c r="C70" s="4" t="str">
        <f ca="1">Daten!I41</f>
        <v xml:space="preserve">c = a : sin(α) = 2,27 : sin(37,02°)  </v>
      </c>
      <c r="I70" s="5" t="str">
        <f ca="1">Daten!J41</f>
        <v>=&gt; c = 3,77</v>
      </c>
    </row>
    <row r="71" spans="2:9" x14ac:dyDescent="0.3">
      <c r="C71" s="4" t="str">
        <f ca="1">Daten!K41</f>
        <v>Berechne Seite b mit Pythagoras</v>
      </c>
    </row>
    <row r="72" spans="2:9" x14ac:dyDescent="0.3">
      <c r="C72" s="4" t="str">
        <f ca="1">Daten!L41</f>
        <v>b² = c² - a² = 3,77² - 2,27² = 9,0601</v>
      </c>
      <c r="I72" s="5" t="str">
        <f ca="1">Daten!M41</f>
        <v>=&gt; b = 3,01</v>
      </c>
    </row>
    <row r="74" spans="2:9" x14ac:dyDescent="0.3">
      <c r="B74" s="4" t="s">
        <v>7</v>
      </c>
      <c r="C74" s="4" t="str">
        <f ca="1">Daten!$E$42</f>
        <v>Berechne α mit Winkelsummensatz</v>
      </c>
    </row>
    <row r="75" spans="2:9" x14ac:dyDescent="0.3">
      <c r="C75" s="4" t="str">
        <f ca="1">Daten!$F$42</f>
        <v>α = 90° - β = 90° - 64,86°</v>
      </c>
      <c r="I75" s="5" t="str">
        <f ca="1">Daten!$G$42</f>
        <v>=&gt; α = 25,14°</v>
      </c>
    </row>
    <row r="76" spans="2:9" x14ac:dyDescent="0.3">
      <c r="C76" s="4" t="str">
        <f ca="1">Daten!$H$42</f>
        <v>Berechne c mit Sinus, Kosinus, ...</v>
      </c>
    </row>
    <row r="77" spans="2:9" x14ac:dyDescent="0.3">
      <c r="C77" s="4" t="str">
        <f ca="1">Daten!$I$42</f>
        <v xml:space="preserve">c = b : sin(β) = 4,15 : sin(64,86°)  </v>
      </c>
      <c r="I77" s="5" t="str">
        <f ca="1">Daten!$J$42</f>
        <v>=&gt; c = 4,59</v>
      </c>
    </row>
    <row r="78" spans="2:9" x14ac:dyDescent="0.3">
      <c r="C78" s="4" t="str">
        <f ca="1">Daten!$K$42</f>
        <v>Berechne Seite a mit Pythagoras</v>
      </c>
    </row>
    <row r="79" spans="2:9" x14ac:dyDescent="0.3">
      <c r="C79" s="4" t="str">
        <f ca="1">Daten!$L$42</f>
        <v>a² = c² - b² = 4,59² - 4,15² = 3,8025</v>
      </c>
      <c r="I79" s="5" t="str">
        <f ca="1">Daten!$M$42</f>
        <v>=&gt; a = 1,95</v>
      </c>
    </row>
    <row r="81" spans="1:10" x14ac:dyDescent="0.3">
      <c r="A81" s="5" t="s">
        <v>4</v>
      </c>
    </row>
    <row r="82" spans="1:10" x14ac:dyDescent="0.3">
      <c r="C82" s="4" t="s">
        <v>32</v>
      </c>
      <c r="E82" s="4" t="str">
        <f ca="1">"cos(α) = b : c = "&amp;Daten!C46&amp;" : "&amp;Daten!C47&amp;" = "&amp;ROUND(Daten!C46/Daten!C47,2)</f>
        <v>cos(α) = b : c = 1,7 : 2,3 = 0,74</v>
      </c>
      <c r="J82" s="5" t="str">
        <f ca="1">"=&gt; α = "&amp;Daten!C48&amp;"°"</f>
        <v>=&gt; α = 42,37°</v>
      </c>
    </row>
    <row r="83" spans="1:10" x14ac:dyDescent="0.3">
      <c r="C83" s="4" t="s">
        <v>22</v>
      </c>
      <c r="E83" s="4" t="str">
        <f ca="1">"a² = c² - b² = "&amp;Daten!C47&amp;"² - "&amp;Daten!C46&amp;"² = "&amp;Daten!C45^2</f>
        <v>a² = c² - b² = 2,3² - 1,7² = 2,4025</v>
      </c>
      <c r="J83" s="13" t="str">
        <f ca="1">"=&gt; a = "&amp;Daten!C45</f>
        <v>=&gt; a = 1,55</v>
      </c>
    </row>
    <row r="84" spans="1:10" x14ac:dyDescent="0.3">
      <c r="J84" s="4" t="s">
        <v>48</v>
      </c>
    </row>
    <row r="86" spans="1:10" x14ac:dyDescent="0.3">
      <c r="A86" s="5" t="s">
        <v>72</v>
      </c>
    </row>
    <row r="87" spans="1:10" x14ac:dyDescent="0.3">
      <c r="C87" s="4" t="s">
        <v>33</v>
      </c>
      <c r="F87" s="4" t="str">
        <f>"=&gt;"</f>
        <v>=&gt;</v>
      </c>
      <c r="G87" s="4" t="str">
        <f>"c = a : sin (α)"</f>
        <v>c = a : sin (α)</v>
      </c>
    </row>
    <row r="88" spans="1:10" x14ac:dyDescent="0.3">
      <c r="G88" s="4" t="str">
        <f ca="1">"= "&amp;Daten!C53&amp;" : sin(75°)"</f>
        <v>= 4,6 : sin(75°)</v>
      </c>
    </row>
    <row r="89" spans="1:10" x14ac:dyDescent="0.3">
      <c r="G89" s="4" t="str">
        <f ca="1">"= "&amp;Daten!C55</f>
        <v>= 4,76</v>
      </c>
    </row>
    <row r="91" spans="1:10" x14ac:dyDescent="0.3">
      <c r="C91" s="5" t="str">
        <f ca="1">"Die Leiter muss eine Länge von "&amp;Daten!C55&amp;" m haben. "</f>
        <v xml:space="preserve">Die Leiter muss eine Länge von 4,76 m haben. </v>
      </c>
    </row>
    <row r="92" spans="1:10" x14ac:dyDescent="0.3">
      <c r="C92" s="5"/>
    </row>
    <row r="93" spans="1:10" x14ac:dyDescent="0.3">
      <c r="A93" s="5" t="s">
        <v>75</v>
      </c>
      <c r="J93" s="13"/>
    </row>
    <row r="94" spans="1:10" x14ac:dyDescent="0.3">
      <c r="A94" s="5"/>
      <c r="J94" s="13"/>
    </row>
    <row r="95" spans="1:10" x14ac:dyDescent="0.3">
      <c r="A95" s="20">
        <v>1</v>
      </c>
      <c r="B95" s="4" t="s">
        <v>5</v>
      </c>
      <c r="C95" s="1" t="str">
        <f ca="1">VLOOKUP(A95,Daten2!$E$52:$V$61,9)</f>
        <v>1. Berechne α mit Winkelsummensatz:</v>
      </c>
      <c r="J95" s="13"/>
    </row>
    <row r="96" spans="1:10" x14ac:dyDescent="0.3">
      <c r="A96" s="21">
        <f>A95</f>
        <v>1</v>
      </c>
      <c r="C96" s="2" t="str">
        <f ca="1">VLOOKUP(A96,Daten2!$E$52:$V$61,10)</f>
        <v>α = 180° - β - γ = 180° - 48,96° - 62,9°</v>
      </c>
      <c r="J96" s="13"/>
    </row>
    <row r="97" spans="1:14" x14ac:dyDescent="0.3">
      <c r="A97" s="21">
        <f t="shared" ref="A97:A103" si="0">A96</f>
        <v>1</v>
      </c>
      <c r="C97" s="2" t="str">
        <f ca="1">VLOOKUP(A97,Daten2!$E$52:$V$61,11)</f>
        <v>α = 68,14°</v>
      </c>
      <c r="J97" s="13"/>
    </row>
    <row r="98" spans="1:14" x14ac:dyDescent="0.3">
      <c r="A98" s="21">
        <f>A97</f>
        <v>1</v>
      </c>
      <c r="C98" s="1" t="str">
        <f ca="1">VLOOKUP(A98,Daten2!$E$52:$V$61,12)</f>
        <v xml:space="preserve">2. Berechne Seite b mit Sinussatz: </v>
      </c>
      <c r="J98" s="13"/>
    </row>
    <row r="99" spans="1:14" x14ac:dyDescent="0.3">
      <c r="A99" s="21">
        <f t="shared" si="0"/>
        <v>1</v>
      </c>
      <c r="C99" s="2" t="str">
        <f ca="1">VLOOKUP(A99,Daten2!$E$52:$V$61,13)</f>
        <v>b:a = sin(β) : sin(α) =&gt; b = a ∙ sin(β) : sin(α)</v>
      </c>
      <c r="J99" s="13"/>
    </row>
    <row r="100" spans="1:14" x14ac:dyDescent="0.3">
      <c r="A100" s="21">
        <f t="shared" si="0"/>
        <v>1</v>
      </c>
      <c r="C100" s="2" t="str">
        <f ca="1">VLOOKUP(A100,Daten2!$E$52:$V$61,14)</f>
        <v>b = 6,67 ∙ sin(48,96°) : sin(68,14°) = 5,42</v>
      </c>
      <c r="J100" s="13"/>
    </row>
    <row r="101" spans="1:14" x14ac:dyDescent="0.3">
      <c r="A101" s="21">
        <f t="shared" si="0"/>
        <v>1</v>
      </c>
      <c r="C101" s="1" t="str">
        <f ca="1">VLOOKUP(A101,Daten2!$E$52:$V$61,15)</f>
        <v xml:space="preserve">3. Berechne Seite c mit Sinussatz: </v>
      </c>
      <c r="J101" s="13"/>
    </row>
    <row r="102" spans="1:14" x14ac:dyDescent="0.3">
      <c r="A102" s="21">
        <f t="shared" si="0"/>
        <v>1</v>
      </c>
      <c r="C102" s="2" t="str">
        <f ca="1">VLOOKUP(A102,Daten2!$E$52:$V$61,16)</f>
        <v>c:a = sin(γ) : sin(α) =&gt; c = a ∙ sin(γ) : sin(α)</v>
      </c>
      <c r="J102" s="13"/>
    </row>
    <row r="103" spans="1:14" x14ac:dyDescent="0.3">
      <c r="A103" s="21">
        <f t="shared" si="0"/>
        <v>1</v>
      </c>
      <c r="C103" s="2" t="str">
        <f ca="1">VLOOKUP(A103,Daten2!$E$52:$V$61,17)</f>
        <v>c = 6,67 ∙ sin(62,9°) : sin(68,14°) = 6,4</v>
      </c>
      <c r="J103" s="13"/>
      <c r="N103" s="5"/>
    </row>
    <row r="104" spans="1:14" x14ac:dyDescent="0.3">
      <c r="J104" s="13"/>
    </row>
    <row r="105" spans="1:14" x14ac:dyDescent="0.3">
      <c r="A105" s="20">
        <v>2</v>
      </c>
      <c r="B105" s="4" t="s">
        <v>6</v>
      </c>
      <c r="C105" s="1" t="str">
        <f ca="1">VLOOKUP(A105,Daten2!$E$52:$V$61,9)</f>
        <v>1. Berechne γ mit Winkelsummensatz:</v>
      </c>
      <c r="J105" s="13"/>
    </row>
    <row r="106" spans="1:14" x14ac:dyDescent="0.3">
      <c r="A106" s="21">
        <f>A105</f>
        <v>2</v>
      </c>
      <c r="C106" s="2" t="str">
        <f ca="1">VLOOKUP(A106,Daten2!$E$52:$V$61,10)</f>
        <v>γ = 180° - α - β = 180° - 64,96° - 48,1°</v>
      </c>
      <c r="J106" s="13"/>
    </row>
    <row r="107" spans="1:14" x14ac:dyDescent="0.3">
      <c r="A107" s="21">
        <f t="shared" ref="A107:A113" si="1">A106</f>
        <v>2</v>
      </c>
      <c r="C107" s="2" t="str">
        <f ca="1">VLOOKUP(A107,Daten2!$E$52:$V$61,11)</f>
        <v>γ = 66,94°</v>
      </c>
      <c r="J107" s="13"/>
    </row>
    <row r="108" spans="1:14" x14ac:dyDescent="0.3">
      <c r="A108" s="21">
        <f>A107</f>
        <v>2</v>
      </c>
      <c r="C108" s="1" t="str">
        <f ca="1">VLOOKUP(A108,Daten2!$E$52:$V$61,12)</f>
        <v xml:space="preserve">2. Berechne Seite b mit Sinussatz: </v>
      </c>
      <c r="J108" s="13"/>
    </row>
    <row r="109" spans="1:14" x14ac:dyDescent="0.3">
      <c r="A109" s="21">
        <f t="shared" si="1"/>
        <v>2</v>
      </c>
      <c r="C109" s="2" t="str">
        <f ca="1">VLOOKUP(A109,Daten2!$E$52:$V$61,13)</f>
        <v>b:a = sin(β) : sin(α) =&gt; b = a ∙ sin(β) : sin(α)</v>
      </c>
    </row>
    <row r="110" spans="1:14" x14ac:dyDescent="0.3">
      <c r="A110" s="21">
        <f t="shared" si="1"/>
        <v>2</v>
      </c>
      <c r="C110" s="2" t="str">
        <f ca="1">VLOOKUP(A110,Daten2!$E$52:$V$61,14)</f>
        <v>b = 4,53 ∙ sin(48,1°) : sin(64,96°) = 3,72</v>
      </c>
    </row>
    <row r="111" spans="1:14" x14ac:dyDescent="0.3">
      <c r="A111" s="21">
        <f t="shared" si="1"/>
        <v>2</v>
      </c>
      <c r="C111" s="1" t="str">
        <f ca="1">VLOOKUP(A111,Daten2!$E$52:$V$61,15)</f>
        <v xml:space="preserve">3. Berechne Seite c mit Sinussatz: </v>
      </c>
    </row>
    <row r="112" spans="1:14" x14ac:dyDescent="0.3">
      <c r="A112" s="21">
        <f t="shared" si="1"/>
        <v>2</v>
      </c>
      <c r="C112" s="2" t="str">
        <f ca="1">VLOOKUP(A112,Daten2!$E$52:$V$61,16)</f>
        <v>c:a = sin(γ) : sin(α) =&gt; c = a ∙ sin(γ) : sin(α)</v>
      </c>
    </row>
    <row r="113" spans="1:3" x14ac:dyDescent="0.3">
      <c r="A113" s="21">
        <f t="shared" si="1"/>
        <v>2</v>
      </c>
      <c r="C113" s="2" t="str">
        <f ca="1">VLOOKUP(A113,Daten2!$E$52:$V$61,17)</f>
        <v>c = 4,53 ∙ sin(66,94°) : sin(64,96°) = 4,6</v>
      </c>
    </row>
    <row r="115" spans="1:3" x14ac:dyDescent="0.3">
      <c r="A115" s="20">
        <v>3</v>
      </c>
      <c r="B115" s="4" t="s">
        <v>7</v>
      </c>
      <c r="C115" s="1" t="str">
        <f ca="1">VLOOKUP(A115,Daten2!$E$52:$V$61,9)</f>
        <v>1. Berechne α mit Winkelsummensatz:</v>
      </c>
    </row>
    <row r="116" spans="1:3" x14ac:dyDescent="0.3">
      <c r="A116" s="21">
        <f>A115</f>
        <v>3</v>
      </c>
      <c r="C116" s="2" t="str">
        <f ca="1">VLOOKUP(A116,Daten2!$E$52:$V$61,10)</f>
        <v>α = 180° - β - γ = 180° - 65,49° - 54,02°</v>
      </c>
    </row>
    <row r="117" spans="1:3" x14ac:dyDescent="0.3">
      <c r="A117" s="21">
        <f t="shared" ref="A117:A123" si="2">A116</f>
        <v>3</v>
      </c>
      <c r="C117" s="2" t="str">
        <f ca="1">VLOOKUP(A117,Daten2!$E$52:$V$61,11)</f>
        <v>α = 60,49°</v>
      </c>
    </row>
    <row r="118" spans="1:3" x14ac:dyDescent="0.3">
      <c r="A118" s="21">
        <f>A117</f>
        <v>3</v>
      </c>
      <c r="C118" s="1" t="str">
        <f ca="1">VLOOKUP(A118,Daten2!$E$52:$V$61,12)</f>
        <v xml:space="preserve">2. Berechne Seite a mit Sinussatz: </v>
      </c>
    </row>
    <row r="119" spans="1:3" x14ac:dyDescent="0.3">
      <c r="A119" s="21">
        <f t="shared" si="2"/>
        <v>3</v>
      </c>
      <c r="C119" s="2" t="str">
        <f ca="1">VLOOKUP(A119,Daten2!$E$52:$V$61,13)</f>
        <v>a:b = sin(α) : sin(β) =&gt; a = b ∙ sin(α) : sin(β)</v>
      </c>
    </row>
    <row r="120" spans="1:3" x14ac:dyDescent="0.3">
      <c r="A120" s="21">
        <f t="shared" si="2"/>
        <v>3</v>
      </c>
      <c r="C120" s="2" t="str">
        <f ca="1">VLOOKUP(A120,Daten2!$E$52:$V$61,14)</f>
        <v>a = 2,73 ∙ sin(60,49°) : sin(65,49°) = 2,61</v>
      </c>
    </row>
    <row r="121" spans="1:3" x14ac:dyDescent="0.3">
      <c r="A121" s="21">
        <f t="shared" si="2"/>
        <v>3</v>
      </c>
      <c r="C121" s="1" t="str">
        <f ca="1">VLOOKUP(A121,Daten2!$E$52:$V$61,15)</f>
        <v xml:space="preserve">3. Berechne Seite c mit Sinussatz: </v>
      </c>
    </row>
    <row r="122" spans="1:3" x14ac:dyDescent="0.3">
      <c r="A122" s="21">
        <f t="shared" si="2"/>
        <v>3</v>
      </c>
      <c r="C122" s="2" t="str">
        <f ca="1">VLOOKUP(A122,Daten2!$E$52:$V$61,16)</f>
        <v>c:b = sin(γ) : sin(β) =&gt; c = b ∙ sin(γ) : sin(β)</v>
      </c>
    </row>
    <row r="123" spans="1:3" x14ac:dyDescent="0.3">
      <c r="A123" s="21">
        <f t="shared" si="2"/>
        <v>3</v>
      </c>
      <c r="C123" s="2" t="str">
        <f ca="1">VLOOKUP(A123,Daten2!$E$52:$V$61,17)</f>
        <v>c = 2,73 ∙ sin(54,02°) : sin(65,49°) = 2,43</v>
      </c>
    </row>
  </sheetData>
  <mergeCells count="7">
    <mergeCell ref="K52:L52"/>
    <mergeCell ref="A54:L54"/>
    <mergeCell ref="N3:O3"/>
    <mergeCell ref="N4:O4"/>
    <mergeCell ref="A1:L1"/>
    <mergeCell ref="K9:L9"/>
    <mergeCell ref="K25:L25"/>
  </mergeCells>
  <phoneticPr fontId="0" type="noConversion"/>
  <pageMargins left="0.7" right="0.7" top="0.75" bottom="0.75" header="0.3" footer="0.3"/>
  <pageSetup paperSize="9" orientation="portrait" r:id="rId1"/>
  <headerFooter alignWithMargins="0"/>
  <rowBreaks count="2" manualBreakCount="2">
    <brk id="54" max="16383" man="1"/>
    <brk id="10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59"/>
  <sheetViews>
    <sheetView topLeftCell="A29" workbookViewId="0">
      <selection activeCell="E53" sqref="E53"/>
    </sheetView>
  </sheetViews>
  <sheetFormatPr baseColWidth="10" defaultRowHeight="12.5" x14ac:dyDescent="0.25"/>
  <cols>
    <col min="1" max="1" width="13.1796875" customWidth="1"/>
    <col min="5" max="5" width="28.81640625" bestFit="1" customWidth="1"/>
    <col min="6" max="6" width="32.54296875" bestFit="1" customWidth="1"/>
    <col min="8" max="8" width="21.1796875" customWidth="1"/>
    <col min="9" max="9" width="32.26953125" bestFit="1" customWidth="1"/>
    <col min="10" max="10" width="16.26953125" bestFit="1" customWidth="1"/>
    <col min="11" max="11" width="34" bestFit="1" customWidth="1"/>
    <col min="12" max="12" width="28.7265625" bestFit="1" customWidth="1"/>
    <col min="13" max="13" width="16.26953125" bestFit="1" customWidth="1"/>
    <col min="14" max="14" width="27.453125" bestFit="1" customWidth="1"/>
  </cols>
  <sheetData>
    <row r="2" spans="2:9" x14ac:dyDescent="0.25">
      <c r="B2" t="s">
        <v>8</v>
      </c>
      <c r="C2" s="2">
        <f ca="1">ROUND(RAND()*6+1,2)</f>
        <v>4.57</v>
      </c>
      <c r="E2" t="s">
        <v>8</v>
      </c>
      <c r="F2" s="2">
        <f ca="1">ROUND(RAND()*6+1,2)</f>
        <v>2.27</v>
      </c>
      <c r="H2" t="s">
        <v>8</v>
      </c>
      <c r="I2" s="2">
        <f ca="1">ROUND(RAND()*6+1,2)</f>
        <v>1.95</v>
      </c>
    </row>
    <row r="3" spans="2:9" x14ac:dyDescent="0.25">
      <c r="B3" t="s">
        <v>9</v>
      </c>
      <c r="C3" s="2">
        <f ca="1">ROUND(RAND()*6+1,2)</f>
        <v>4.74</v>
      </c>
      <c r="E3" t="s">
        <v>9</v>
      </c>
      <c r="F3" s="2">
        <f ca="1">ROUND(RAND()*6+1,2)</f>
        <v>3.01</v>
      </c>
      <c r="H3" t="s">
        <v>9</v>
      </c>
      <c r="I3" s="2">
        <f ca="1">ROUND(RAND()*6+1,2)</f>
        <v>4.1500000000000004</v>
      </c>
    </row>
    <row r="4" spans="2:9" x14ac:dyDescent="0.25">
      <c r="B4" t="s">
        <v>10</v>
      </c>
      <c r="C4">
        <f ca="1">ROUND(SQRT(C2^2+C3^2),2)</f>
        <v>6.58</v>
      </c>
      <c r="E4" t="s">
        <v>10</v>
      </c>
      <c r="F4">
        <f ca="1">ROUND(SQRT(F2^2+F3^2),2)</f>
        <v>3.77</v>
      </c>
      <c r="H4" t="s">
        <v>10</v>
      </c>
      <c r="I4">
        <f ca="1">ROUND(SQRT(I2^2+I3^2),2)</f>
        <v>4.59</v>
      </c>
    </row>
    <row r="5" spans="2:9" x14ac:dyDescent="0.25">
      <c r="B5" t="s">
        <v>27</v>
      </c>
      <c r="C5" s="2">
        <f ca="1">ROUND(ASIN(C2/C4)/2/PI()*360,2)</f>
        <v>43.99</v>
      </c>
      <c r="E5" t="s">
        <v>27</v>
      </c>
      <c r="F5" s="2">
        <f ca="1">ROUND(ASIN(F2/F4)/2/PI()*360,2)</f>
        <v>37.020000000000003</v>
      </c>
      <c r="H5" t="s">
        <v>27</v>
      </c>
      <c r="I5" s="2">
        <f ca="1">ROUND(ASIN(I2/I4)/2/PI()*360,2)</f>
        <v>25.14</v>
      </c>
    </row>
    <row r="6" spans="2:9" x14ac:dyDescent="0.25">
      <c r="B6" t="s">
        <v>28</v>
      </c>
      <c r="C6">
        <f ca="1">90-C5</f>
        <v>46.01</v>
      </c>
      <c r="E6" t="s">
        <v>28</v>
      </c>
      <c r="F6">
        <f ca="1">90-F5</f>
        <v>52.98</v>
      </c>
      <c r="H6" t="s">
        <v>28</v>
      </c>
      <c r="I6">
        <f ca="1">90-I5</f>
        <v>64.86</v>
      </c>
    </row>
    <row r="7" spans="2:9" x14ac:dyDescent="0.25">
      <c r="B7" t="s">
        <v>11</v>
      </c>
      <c r="C7">
        <f ca="1">ROUND(C2*C3/2,2)</f>
        <v>10.83</v>
      </c>
      <c r="E7" t="s">
        <v>11</v>
      </c>
      <c r="F7">
        <f ca="1">ROUND(F2*F3/2,2)</f>
        <v>3.42</v>
      </c>
      <c r="H7" t="s">
        <v>11</v>
      </c>
      <c r="I7">
        <f ca="1">ROUND(I2*I3/2,2)</f>
        <v>4.05</v>
      </c>
    </row>
    <row r="10" spans="2:9" x14ac:dyDescent="0.25">
      <c r="B10" t="s">
        <v>8</v>
      </c>
      <c r="C10" s="2">
        <f ca="1">ROUND(RAND()*6+1,2)</f>
        <v>3.52</v>
      </c>
      <c r="E10" t="s">
        <v>8</v>
      </c>
      <c r="F10" s="2">
        <f ca="1">ROUND(RAND()*6+1,2)</f>
        <v>1.78</v>
      </c>
      <c r="H10" t="s">
        <v>8</v>
      </c>
      <c r="I10" s="2">
        <f ca="1">ROUND(RAND()*6+1,2)</f>
        <v>1.65</v>
      </c>
    </row>
    <row r="11" spans="2:9" x14ac:dyDescent="0.25">
      <c r="B11" t="s">
        <v>9</v>
      </c>
      <c r="C11" s="2">
        <f ca="1">ROUND(RAND()*6+1,2)</f>
        <v>6.84</v>
      </c>
      <c r="E11" t="s">
        <v>9</v>
      </c>
      <c r="F11" s="2">
        <f ca="1">ROUND(RAND()*6+1,2)</f>
        <v>1.78</v>
      </c>
      <c r="H11" t="s">
        <v>9</v>
      </c>
      <c r="I11" s="2">
        <f ca="1">ROUND(RAND()*6+1,2)</f>
        <v>1.32</v>
      </c>
    </row>
    <row r="12" spans="2:9" x14ac:dyDescent="0.25">
      <c r="B12" t="s">
        <v>10</v>
      </c>
      <c r="C12">
        <f ca="1">ROUND(SQRT(C10^2+C11^2),2)</f>
        <v>7.69</v>
      </c>
      <c r="E12" t="s">
        <v>10</v>
      </c>
      <c r="F12">
        <f ca="1">ROUND(SQRT(F10^2+F11^2),2)</f>
        <v>2.52</v>
      </c>
      <c r="H12" t="s">
        <v>10</v>
      </c>
      <c r="I12">
        <f ca="1">ROUND(SQRT(I10^2+I11^2),2)</f>
        <v>2.11</v>
      </c>
    </row>
    <row r="13" spans="2:9" x14ac:dyDescent="0.25">
      <c r="B13" t="s">
        <v>27</v>
      </c>
      <c r="C13" s="2">
        <f ca="1">ROUND(ASIN(C10/C12)/2/PI()*360,2)</f>
        <v>27.24</v>
      </c>
      <c r="E13" t="s">
        <v>27</v>
      </c>
      <c r="F13" s="2">
        <f ca="1">ROUND(ASIN(F10/F12)/2/PI()*360,2)</f>
        <v>44.94</v>
      </c>
      <c r="H13" t="s">
        <v>27</v>
      </c>
      <c r="I13" s="2">
        <f ca="1">ROUND(ASIN(I10/I12)/2/PI()*360,2)</f>
        <v>51.44</v>
      </c>
    </row>
    <row r="14" spans="2:9" x14ac:dyDescent="0.25">
      <c r="B14" t="s">
        <v>28</v>
      </c>
      <c r="C14">
        <f ca="1">90-C13</f>
        <v>62.760000000000005</v>
      </c>
      <c r="E14" t="s">
        <v>28</v>
      </c>
      <c r="F14">
        <f ca="1">90-F13</f>
        <v>45.06</v>
      </c>
      <c r="H14" t="s">
        <v>28</v>
      </c>
      <c r="I14">
        <f ca="1">90-I13</f>
        <v>38.56</v>
      </c>
    </row>
    <row r="15" spans="2:9" x14ac:dyDescent="0.25">
      <c r="B15" t="s">
        <v>11</v>
      </c>
      <c r="C15">
        <f ca="1">ROUND(C10*C11/2,2)</f>
        <v>12.04</v>
      </c>
      <c r="E15" t="s">
        <v>11</v>
      </c>
      <c r="F15">
        <f ca="1">ROUND(F10*F11/2,2)</f>
        <v>1.58</v>
      </c>
      <c r="H15" t="s">
        <v>11</v>
      </c>
      <c r="I15">
        <f ca="1">ROUND(I10*I11/2,2)</f>
        <v>1.0900000000000001</v>
      </c>
    </row>
    <row r="18" spans="1:16" x14ac:dyDescent="0.25">
      <c r="B18" t="s">
        <v>8</v>
      </c>
      <c r="C18" s="2">
        <f ca="1">ROUND(RAND()*6+1,2)</f>
        <v>6.54</v>
      </c>
      <c r="E18" t="s">
        <v>8</v>
      </c>
      <c r="F18" s="2">
        <f ca="1">ROUND(RAND()*6+1,2)</f>
        <v>6.05</v>
      </c>
      <c r="H18" t="s">
        <v>8</v>
      </c>
      <c r="I18" s="2">
        <f ca="1">ROUND(RAND()*6+1,2)</f>
        <v>3.68</v>
      </c>
    </row>
    <row r="19" spans="1:16" x14ac:dyDescent="0.25">
      <c r="B19" t="s">
        <v>9</v>
      </c>
      <c r="C19" s="2">
        <f ca="1">ROUND(RAND()*6+1,2)</f>
        <v>6.19</v>
      </c>
      <c r="E19" t="s">
        <v>9</v>
      </c>
      <c r="F19" s="2">
        <f ca="1">ROUND(RAND()*6+1,2)</f>
        <v>5.27</v>
      </c>
      <c r="H19" t="s">
        <v>9</v>
      </c>
      <c r="I19" s="2">
        <f ca="1">ROUND(RAND()*6+1,2)</f>
        <v>5.0999999999999996</v>
      </c>
    </row>
    <row r="20" spans="1:16" x14ac:dyDescent="0.25">
      <c r="B20" t="s">
        <v>10</v>
      </c>
      <c r="C20">
        <f ca="1">ROUND(SQRT(C18^2+C19^2),2)</f>
        <v>9</v>
      </c>
      <c r="E20" t="s">
        <v>10</v>
      </c>
      <c r="F20">
        <f ca="1">ROUND(SQRT(F18^2+F19^2),2)</f>
        <v>8.02</v>
      </c>
      <c r="H20" t="s">
        <v>10</v>
      </c>
      <c r="I20">
        <f ca="1">ROUND(SQRT(I18^2+I19^2),2)</f>
        <v>6.29</v>
      </c>
    </row>
    <row r="21" spans="1:16" x14ac:dyDescent="0.25">
      <c r="B21" t="s">
        <v>27</v>
      </c>
      <c r="C21" s="2">
        <f ca="1">ROUND(ASIN(C18/C20)/2/PI()*360,2)</f>
        <v>46.61</v>
      </c>
      <c r="E21" t="s">
        <v>27</v>
      </c>
      <c r="F21" s="2">
        <f ca="1">ROUND(ASIN(F18/F20)/2/PI()*360,2)</f>
        <v>48.97</v>
      </c>
      <c r="H21" t="s">
        <v>27</v>
      </c>
      <c r="I21" s="2">
        <f ca="1">ROUND(ASIN(I18/I20)/2/PI()*360,2)</f>
        <v>35.81</v>
      </c>
    </row>
    <row r="22" spans="1:16" x14ac:dyDescent="0.25">
      <c r="B22" t="s">
        <v>28</v>
      </c>
      <c r="C22">
        <f ca="1">90-C21</f>
        <v>43.39</v>
      </c>
      <c r="E22" t="s">
        <v>28</v>
      </c>
      <c r="F22">
        <f ca="1">90-F21</f>
        <v>41.03</v>
      </c>
      <c r="H22" t="s">
        <v>28</v>
      </c>
      <c r="I22">
        <f ca="1">90-I21</f>
        <v>54.19</v>
      </c>
    </row>
    <row r="23" spans="1:16" x14ac:dyDescent="0.25">
      <c r="B23" t="s">
        <v>11</v>
      </c>
      <c r="C23">
        <f ca="1">ROUND(C18*C19/2,2)</f>
        <v>20.239999999999998</v>
      </c>
      <c r="E23" t="s">
        <v>11</v>
      </c>
      <c r="F23">
        <f ca="1">ROUND(F18*F19/2,2)</f>
        <v>15.94</v>
      </c>
      <c r="H23" t="s">
        <v>11</v>
      </c>
      <c r="I23">
        <f ca="1">ROUND(I18*I19/2,2)</f>
        <v>9.3800000000000008</v>
      </c>
    </row>
    <row r="24" spans="1:16" x14ac:dyDescent="0.25">
      <c r="C24" s="2"/>
    </row>
    <row r="25" spans="1:16" x14ac:dyDescent="0.25">
      <c r="C25" t="s">
        <v>26</v>
      </c>
      <c r="J25" s="3"/>
    </row>
    <row r="27" spans="1:16" x14ac:dyDescent="0.25">
      <c r="A27">
        <f ca="1">ROUND(RAND()*8-0.5,0)</f>
        <v>1</v>
      </c>
      <c r="B27" t="str">
        <f ca="1">"a = "&amp;C2&amp;" und b = "&amp;C3</f>
        <v>a = 4,57 und b = 4,74</v>
      </c>
      <c r="C27" s="2"/>
      <c r="E27" t="s">
        <v>12</v>
      </c>
      <c r="F27" t="str">
        <f ca="1">"c² = a² + b² = "&amp;C2&amp;"² + "&amp;C3&amp;"² = "&amp;C4^2</f>
        <v>c² = a² + b² = 4,57² + 4,74² = 43,2964</v>
      </c>
      <c r="G27" t="str">
        <f ca="1">"=&gt; c = "&amp;C4</f>
        <v>=&gt; c = 6,58</v>
      </c>
      <c r="H27" t="s">
        <v>30</v>
      </c>
      <c r="I27" t="str">
        <f ca="1">"tan(α) = a:b "&amp;" = "&amp;$C$2&amp;" : "&amp;C3&amp;" = "&amp;ROUND($C$2/C3,2)</f>
        <v>tan(α) = a:b  = 4,57 : 4,74 = 0,96</v>
      </c>
      <c r="J27" s="2" t="str">
        <f ca="1">"=&gt; α = "&amp;$C$5&amp;"°"</f>
        <v>=&gt; α = 43,99°</v>
      </c>
      <c r="K27" t="s">
        <v>31</v>
      </c>
      <c r="L27" t="str">
        <f ca="1">"β = 90° - α = 90° - "&amp;$C$5&amp;"°"</f>
        <v>β = 90° - α = 90° - 43,99°</v>
      </c>
      <c r="M27" t="str">
        <f ca="1">"=&gt; β = "&amp;$C$6&amp;"°"</f>
        <v>=&gt; β = 46,01°</v>
      </c>
      <c r="N27" t="s">
        <v>13</v>
      </c>
      <c r="O27" t="str">
        <f ca="1">"A = a · b : 2 = "&amp;$C$2&amp;" · "&amp;$C$3&amp;" : 2"</f>
        <v>A = a · b : 2 = 4,57 · 4,74 : 2</v>
      </c>
      <c r="P27" t="str">
        <f ca="1">"=&gt; A = "&amp;$C$7</f>
        <v>=&gt; A = 10,83</v>
      </c>
    </row>
    <row r="28" spans="1:16" x14ac:dyDescent="0.25">
      <c r="A28">
        <f ca="1">MOD(A27+1,9)</f>
        <v>2</v>
      </c>
      <c r="B28" t="str">
        <f ca="1">"a = "&amp;C10&amp;" und c = "&amp;C12</f>
        <v>a = 3,52 und c = 7,69</v>
      </c>
      <c r="C28" s="2"/>
      <c r="E28" t="s">
        <v>14</v>
      </c>
      <c r="F28" t="str">
        <f ca="1">"b² = c² - a² = "&amp;C12&amp;"² - "&amp;C10&amp;"² = "&amp;C11^2</f>
        <v>b² = c² - a² = 7,69² - 3,52² = 46,7856</v>
      </c>
      <c r="G28" t="str">
        <f ca="1">"=&gt; b = "&amp;C11</f>
        <v>=&gt; b = 6,84</v>
      </c>
      <c r="H28" t="s">
        <v>30</v>
      </c>
      <c r="I28" t="str">
        <f ca="1">"sin(α) = a:c "&amp;" = "&amp;C10&amp;" : "&amp;C12&amp;" = "&amp;ROUND(C10/C12,2)</f>
        <v>sin(α) = a:c  = 3,52 : 7,69 = 0,46</v>
      </c>
      <c r="J28" s="2" t="str">
        <f ca="1">"=&gt; α = "&amp;C13&amp;"°"</f>
        <v>=&gt; α = 27,24°</v>
      </c>
      <c r="K28" t="s">
        <v>31</v>
      </c>
      <c r="L28" t="str">
        <f ca="1">"β = 90° - α = 90° - "&amp;C13&amp;"°"</f>
        <v>β = 90° - α = 90° - 27,24°</v>
      </c>
      <c r="M28" t="str">
        <f ca="1">"=&gt; β = "&amp;C14&amp;"°"</f>
        <v>=&gt; β = 62,76°</v>
      </c>
      <c r="N28" t="s">
        <v>13</v>
      </c>
      <c r="O28" t="str">
        <f ca="1">"A = a · b : 2 = "&amp;C10&amp;" · "&amp;C11&amp;" : 2"</f>
        <v>A = a · b : 2 = 3,52 · 6,84 : 2</v>
      </c>
      <c r="P28" t="str">
        <f ca="1">"=&gt; A = "&amp;C15</f>
        <v>=&gt; A = 12,04</v>
      </c>
    </row>
    <row r="29" spans="1:16" x14ac:dyDescent="0.25">
      <c r="A29">
        <f t="shared" ref="A29:A35" ca="1" si="0">MOD(A28+1,9)</f>
        <v>3</v>
      </c>
      <c r="B29" t="str">
        <f ca="1">"b = "&amp;C19&amp;" und c = "&amp;C20</f>
        <v>b = 6,19 und c = 9</v>
      </c>
      <c r="E29" t="s">
        <v>15</v>
      </c>
      <c r="F29" t="str">
        <f ca="1">"a² = c² - b² = "&amp;C20&amp;"² - "&amp;C19&amp;"² = "&amp;C18^2</f>
        <v>a² = c² - b² = 9² - 6,19² = 42,7716</v>
      </c>
      <c r="G29" t="str">
        <f ca="1">"=&gt; a = "&amp;C18</f>
        <v>=&gt; a = 6,54</v>
      </c>
      <c r="H29" t="s">
        <v>30</v>
      </c>
      <c r="I29" t="str">
        <f ca="1">"cos(α) = b:c "&amp;" = "&amp;C19&amp;" : "&amp;C20&amp;" = "&amp;ROUND(C19/C20,2)</f>
        <v>cos(α) = b:c  = 6,19 : 9 = 0,69</v>
      </c>
      <c r="J29" s="2" t="str">
        <f ca="1">"=&gt; α = "&amp;C21&amp;"°"</f>
        <v>=&gt; α = 46,61°</v>
      </c>
      <c r="K29" t="s">
        <v>31</v>
      </c>
      <c r="L29" t="str">
        <f ca="1">"β = 90° - α = 90° - "&amp;C21&amp;"°"</f>
        <v>β = 90° - α = 90° - 46,61°</v>
      </c>
      <c r="M29" t="str">
        <f ca="1">"=&gt; β = "&amp;C22&amp;"°"</f>
        <v>=&gt; β = 43,39°</v>
      </c>
      <c r="N29" t="s">
        <v>13</v>
      </c>
      <c r="O29" t="str">
        <f ca="1">"A = a · b : 2 = "&amp;C18&amp;" · "&amp;C19&amp;" : 2"</f>
        <v>A = a · b : 2 = 6,54 · 6,19 : 2</v>
      </c>
      <c r="P29" t="str">
        <f ca="1">"=&gt; A = "&amp;C23</f>
        <v>=&gt; A = 20,24</v>
      </c>
    </row>
    <row r="30" spans="1:16" x14ac:dyDescent="0.25">
      <c r="A30">
        <f t="shared" ca="1" si="0"/>
        <v>4</v>
      </c>
      <c r="B30" t="str">
        <f ca="1">"a = "&amp;F2&amp;" und α = "&amp;F5&amp;"°"</f>
        <v>a = 2,27 und α = 37,02°</v>
      </c>
      <c r="E30" t="s">
        <v>31</v>
      </c>
      <c r="F30" t="str">
        <f ca="1">"β = 90° - α = 90° - "&amp;F5&amp;"°"</f>
        <v>β = 90° - α = 90° - 37,02°</v>
      </c>
      <c r="G30" t="str">
        <f ca="1">"=&gt; β = "&amp;F6&amp;"°"</f>
        <v>=&gt; β = 52,98°</v>
      </c>
      <c r="H30" t="s">
        <v>16</v>
      </c>
      <c r="I30" t="str">
        <f ca="1">"c = a : sin(α)"&amp;" = "&amp;F2&amp;" : sin("&amp;F5&amp;"°)  "</f>
        <v xml:space="preserve">c = a : sin(α) = 2,27 : sin(37,02°)  </v>
      </c>
      <c r="J30" s="2" t="str">
        <f ca="1">"=&gt; c = "&amp;F4</f>
        <v>=&gt; c = 3,77</v>
      </c>
      <c r="K30" t="s">
        <v>14</v>
      </c>
      <c r="L30" t="str">
        <f ca="1">"b² = c² - a² = "&amp;F4&amp;"² - "&amp;F2&amp;"² = "&amp;F3^2</f>
        <v>b² = c² - a² = 3,77² - 2,27² = 9,0601</v>
      </c>
      <c r="M30" t="str">
        <f ca="1">"=&gt; b = "&amp;F3</f>
        <v>=&gt; b = 3,01</v>
      </c>
      <c r="N30" t="s">
        <v>13</v>
      </c>
      <c r="O30" t="str">
        <f ca="1">"A = a · b : 2 = "&amp;F2&amp;" · "&amp;F3&amp;" : 2"</f>
        <v>A = a · b : 2 = 2,27 · 3,01 : 2</v>
      </c>
      <c r="P30" t="str">
        <f ca="1">"=&gt; A = "&amp;F7</f>
        <v>=&gt; A = 3,42</v>
      </c>
    </row>
    <row r="31" spans="1:16" x14ac:dyDescent="0.25">
      <c r="A31">
        <f t="shared" ca="1" si="0"/>
        <v>5</v>
      </c>
      <c r="B31" t="str">
        <f ca="1">"a = "&amp;F10&amp;" und β = "&amp;F14&amp;"°"</f>
        <v>a = 1,78 und β = 45,06°</v>
      </c>
      <c r="E31" t="s">
        <v>29</v>
      </c>
      <c r="F31" t="str">
        <f ca="1">"α = 90° - β = 90° - "&amp;F14&amp;"°"</f>
        <v>α = 90° - β = 90° - 45,06°</v>
      </c>
      <c r="G31" t="str">
        <f ca="1">"=&gt; α = "&amp;F13&amp;"°"</f>
        <v>=&gt; α = 44,94°</v>
      </c>
      <c r="H31" t="s">
        <v>16</v>
      </c>
      <c r="I31" t="str">
        <f ca="1">"c = a : cos(β)"&amp;" = "&amp;F10&amp;" : cos("&amp;F14&amp;"°)  "</f>
        <v xml:space="preserve">c = a : cos(β) = 1,78 : cos(45,06°)  </v>
      </c>
      <c r="J31" s="2" t="str">
        <f ca="1">"=&gt; c = "&amp;F12</f>
        <v>=&gt; c = 2,52</v>
      </c>
      <c r="K31" t="s">
        <v>14</v>
      </c>
      <c r="L31" t="str">
        <f ca="1">"b² = c² - a² = "&amp;F12&amp;"² - "&amp;F10&amp;"² = "&amp;F11^2</f>
        <v>b² = c² - a² = 2,52² - 1,78² = 3,1684</v>
      </c>
      <c r="M31" t="str">
        <f ca="1">"=&gt; b = "&amp;F11</f>
        <v>=&gt; b = 1,78</v>
      </c>
      <c r="N31" t="s">
        <v>13</v>
      </c>
      <c r="O31" t="str">
        <f ca="1">"A = a · b : 2 = "&amp;F10&amp;" · "&amp;F11&amp;" : 2"</f>
        <v>A = a · b : 2 = 1,78 · 1,78 : 2</v>
      </c>
      <c r="P31" t="str">
        <f ca="1">"=&gt; A = "&amp;F15</f>
        <v>=&gt; A = 1,58</v>
      </c>
    </row>
    <row r="32" spans="1:16" x14ac:dyDescent="0.25">
      <c r="A32">
        <f t="shared" ca="1" si="0"/>
        <v>6</v>
      </c>
      <c r="B32" t="str">
        <f ca="1">"b = "&amp;F19&amp;" und α = "&amp;F21&amp;"°"</f>
        <v>b = 5,27 und α = 48,97°</v>
      </c>
      <c r="E32" t="s">
        <v>31</v>
      </c>
      <c r="F32" t="str">
        <f ca="1">"β = 90° - α = 90° - "&amp;F21&amp;"°"</f>
        <v>β = 90° - α = 90° - 48,97°</v>
      </c>
      <c r="G32" t="str">
        <f ca="1">"=&gt; β = "&amp;F22&amp;"°"</f>
        <v>=&gt; β = 41,03°</v>
      </c>
      <c r="H32" t="s">
        <v>16</v>
      </c>
      <c r="I32" t="str">
        <f ca="1">"c = b : cos(α)"&amp;" = "&amp;F19&amp;" : cos("&amp;F21&amp;"°)  "</f>
        <v xml:space="preserve">c = b : cos(α) = 5,27 : cos(48,97°)  </v>
      </c>
      <c r="J32" s="2" t="str">
        <f ca="1">"=&gt; c = "&amp;F20</f>
        <v>=&gt; c = 8,02</v>
      </c>
      <c r="K32" t="s">
        <v>15</v>
      </c>
      <c r="L32" t="str">
        <f ca="1">"a² = c² - b² = "&amp;F20&amp;"² - "&amp;F19&amp;"² = "&amp;F18^2</f>
        <v>a² = c² - b² = 8,02² - 5,27² = 36,6025</v>
      </c>
      <c r="M32" t="str">
        <f ca="1">"=&gt; a = "&amp;F18</f>
        <v>=&gt; a = 6,05</v>
      </c>
      <c r="N32" t="s">
        <v>13</v>
      </c>
      <c r="O32" t="str">
        <f ca="1">"A = a · b : 2 = "&amp;F18&amp;" · "&amp;F19&amp;" : 2"</f>
        <v>A = a · b : 2 = 6,05 · 5,27 : 2</v>
      </c>
      <c r="P32" t="str">
        <f ca="1">"=&gt; A = "&amp;F23</f>
        <v>=&gt; A = 15,94</v>
      </c>
    </row>
    <row r="33" spans="1:16" x14ac:dyDescent="0.25">
      <c r="A33">
        <f t="shared" ca="1" si="0"/>
        <v>7</v>
      </c>
      <c r="B33" t="str">
        <f ca="1">"b = "&amp;I3&amp;" und β = "&amp;I6&amp;"°"</f>
        <v>b = 4,15 und β = 64,86°</v>
      </c>
      <c r="E33" t="s">
        <v>29</v>
      </c>
      <c r="F33" t="str">
        <f ca="1">"α = 90° - β = 90° - "&amp;I6&amp;"°"</f>
        <v>α = 90° - β = 90° - 64,86°</v>
      </c>
      <c r="G33" t="str">
        <f ca="1">"=&gt; α = "&amp;I5&amp;"°"</f>
        <v>=&gt; α = 25,14°</v>
      </c>
      <c r="H33" t="s">
        <v>16</v>
      </c>
      <c r="I33" t="str">
        <f ca="1">"c = b : sin(β)"&amp;" = "&amp;I3&amp;" : sin("&amp;I6&amp;"°)  "</f>
        <v xml:space="preserve">c = b : sin(β) = 4,15 : sin(64,86°)  </v>
      </c>
      <c r="J33" s="2" t="str">
        <f ca="1">"=&gt; c = "&amp;I4</f>
        <v>=&gt; c = 4,59</v>
      </c>
      <c r="K33" t="s">
        <v>15</v>
      </c>
      <c r="L33" t="str">
        <f ca="1">"a² = c² - b² = "&amp;I4&amp;"² - "&amp;I3&amp;"² = "&amp;I2^2</f>
        <v>a² = c² - b² = 4,59² - 4,15² = 3,8025</v>
      </c>
      <c r="M33" t="str">
        <f ca="1">"=&gt; a = "&amp;I2</f>
        <v>=&gt; a = 1,95</v>
      </c>
      <c r="N33" t="s">
        <v>13</v>
      </c>
      <c r="O33" t="str">
        <f ca="1">"A = a · b : 2 = "&amp;I2&amp;" · "&amp;I3&amp;" : 2"</f>
        <v>A = a · b : 2 = 1,95 · 4,15 : 2</v>
      </c>
      <c r="P33" t="str">
        <f ca="1">"=&gt; A = "&amp;I7</f>
        <v>=&gt; A = 4,05</v>
      </c>
    </row>
    <row r="34" spans="1:16" x14ac:dyDescent="0.25">
      <c r="A34">
        <f t="shared" ca="1" si="0"/>
        <v>8</v>
      </c>
      <c r="B34" t="str">
        <f ca="1">"c = "&amp;I12&amp;" und α = "&amp;I13&amp;"°"</f>
        <v>c = 2,11 und α = 51,44°</v>
      </c>
      <c r="E34" t="s">
        <v>31</v>
      </c>
      <c r="F34" t="str">
        <f ca="1">"β = 90° - α = 90° - "&amp;I13&amp;"°"</f>
        <v>β = 90° - α = 90° - 51,44°</v>
      </c>
      <c r="G34" t="str">
        <f ca="1">"=&gt; β = "&amp;I14&amp;"°"</f>
        <v>=&gt; β = 38,56°</v>
      </c>
      <c r="H34" t="s">
        <v>17</v>
      </c>
      <c r="I34" t="str">
        <f ca="1">"a = c · sin(α)"&amp;" = "&amp;I12&amp;" · sin("&amp;I13&amp;"°)  "</f>
        <v xml:space="preserve">a = c · sin(α) = 2,11 · sin(51,44°)  </v>
      </c>
      <c r="J34" s="2" t="str">
        <f ca="1">"=&gt; a = "&amp;I10</f>
        <v>=&gt; a = 1,65</v>
      </c>
      <c r="K34" t="s">
        <v>14</v>
      </c>
      <c r="L34" t="str">
        <f ca="1">"b² = c² - a² = "&amp;I12&amp;"² - "&amp;I10&amp;"² = "&amp;I11^2</f>
        <v>b² = c² - a² = 2,11² - 1,65² = 1,7424</v>
      </c>
      <c r="M34" t="str">
        <f ca="1">"=&gt; b = "&amp;I11</f>
        <v>=&gt; b = 1,32</v>
      </c>
      <c r="N34" t="s">
        <v>13</v>
      </c>
      <c r="O34" t="str">
        <f ca="1">"A = a · b : 2 = "&amp;I10&amp;" · "&amp;I11&amp;" : 2"</f>
        <v>A = a · b : 2 = 1,65 · 1,32 : 2</v>
      </c>
      <c r="P34" t="str">
        <f ca="1">"=&gt; A = "&amp;I15</f>
        <v>=&gt; A = 1,09</v>
      </c>
    </row>
    <row r="35" spans="1:16" x14ac:dyDescent="0.25">
      <c r="A35">
        <f t="shared" ca="1" si="0"/>
        <v>0</v>
      </c>
      <c r="B35" t="str">
        <f ca="1">"c = "&amp;I20&amp;" und β = "&amp;I22&amp;"°"</f>
        <v>c = 6,29 und β = 54,19°</v>
      </c>
      <c r="E35" t="s">
        <v>29</v>
      </c>
      <c r="F35" t="str">
        <f ca="1">"α = 90° - β = 90° - "&amp;I22&amp;"°"</f>
        <v>α = 90° - β = 90° - 54,19°</v>
      </c>
      <c r="G35" t="str">
        <f ca="1">"=&gt; α = "&amp;I21&amp;"°"</f>
        <v>=&gt; α = 35,81°</v>
      </c>
      <c r="H35" t="s">
        <v>17</v>
      </c>
      <c r="I35" t="str">
        <f ca="1">"a = c · cos(β)"&amp;" = "&amp;I20&amp;" · cos("&amp;I22&amp;"°)  "</f>
        <v xml:space="preserve">a = c · cos(β) = 6,29 · cos(54,19°)  </v>
      </c>
      <c r="J35" s="2" t="str">
        <f ca="1">"=&gt; a = "&amp;I18</f>
        <v>=&gt; a = 3,68</v>
      </c>
      <c r="K35" t="s">
        <v>14</v>
      </c>
      <c r="L35" t="str">
        <f ca="1">"b² = c² - a² = "&amp;I20&amp;"² - "&amp;I18&amp;"² = "&amp;I19^2</f>
        <v>b² = c² - a² = 6,29² - 3,68² = 26,01</v>
      </c>
      <c r="M35" t="str">
        <f ca="1">"=&gt; b = "&amp;I19</f>
        <v>=&gt; b = 5,1</v>
      </c>
      <c r="N35" t="s">
        <v>13</v>
      </c>
      <c r="O35" t="str">
        <f ca="1">"A = a · b : 2 = "&amp;I18&amp;" · "&amp;I19&amp;" : 2"</f>
        <v>A = a · b : 2 = 3,68 · 5,1 : 2</v>
      </c>
      <c r="P35" t="str">
        <f ca="1">"=&gt; A = "&amp;I23</f>
        <v>=&gt; A = 9,38</v>
      </c>
    </row>
    <row r="40" spans="1:16" x14ac:dyDescent="0.25">
      <c r="A40">
        <v>1</v>
      </c>
      <c r="B40" t="str">
        <f ca="1">VLOOKUP($A40,$A$27:$F$36,2,FALSE)</f>
        <v>a = 4,57 und b = 4,74</v>
      </c>
      <c r="E40" t="str">
        <f ca="1">VLOOKUP($A40,$A$27:$F$36,5,FALSE)</f>
        <v>Berechne Seite c mit Pythagoras</v>
      </c>
      <c r="F40" t="str">
        <f ca="1">VLOOKUP($A40,$A$27:$F$36,6,FALSE)</f>
        <v>c² = a² + b² = 4,57² + 4,74² = 43,2964</v>
      </c>
      <c r="G40" t="str">
        <f ca="1">VLOOKUP($A40,$A$27:$P$36,7,FALSE)</f>
        <v>=&gt; c = 6,58</v>
      </c>
      <c r="H40" t="str">
        <f ca="1">VLOOKUP($A40,$A$27:$P$36,8,FALSE)</f>
        <v>Berechne α mit Sinus, Kosinus, ...</v>
      </c>
      <c r="I40" t="str">
        <f ca="1">VLOOKUP($A40,$A$27:$P$36,9,FALSE)</f>
        <v>tan(α) = a:b  = 4,57 : 4,74 = 0,96</v>
      </c>
      <c r="J40" t="str">
        <f ca="1">VLOOKUP($A40,$A$27:$P$36,10,FALSE)</f>
        <v>=&gt; α = 43,99°</v>
      </c>
      <c r="K40" t="str">
        <f ca="1">VLOOKUP($A40,$A$27:$P$36,11,FALSE)</f>
        <v>Berechne β mit Winkelsummensatz</v>
      </c>
      <c r="L40" t="str">
        <f ca="1">VLOOKUP($A40,$A$27:$P$36,12,FALSE)</f>
        <v>β = 90° - α = 90° - 43,99°</v>
      </c>
      <c r="M40" t="str">
        <f ca="1">VLOOKUP($A40,$A$27:$P$36,13,FALSE)</f>
        <v>=&gt; β = 46,01°</v>
      </c>
      <c r="N40" t="str">
        <f ca="1">VLOOKUP($A40,$A$27:$P$36,14,FALSE)</f>
        <v>Berechne Flächeninhalt A = g · h : 2</v>
      </c>
      <c r="O40" t="str">
        <f ca="1">VLOOKUP($A40,$A$27:$P$36,15,FALSE)</f>
        <v>A = a · b : 2 = 4,57 · 4,74 : 2</v>
      </c>
      <c r="P40" t="str">
        <f ca="1">VLOOKUP($A40,$A$27:$P$36,16,FALSE)</f>
        <v>=&gt; A = 10,83</v>
      </c>
    </row>
    <row r="41" spans="1:16" x14ac:dyDescent="0.25">
      <c r="A41">
        <v>4</v>
      </c>
      <c r="B41" t="str">
        <f ca="1">VLOOKUP($A41,$A$27:$F$36,2,FALSE)</f>
        <v>a = 2,27 und α = 37,02°</v>
      </c>
      <c r="E41" t="str">
        <f ca="1">VLOOKUP($A41,$A$27:$F$36,5,FALSE)</f>
        <v>Berechne β mit Winkelsummensatz</v>
      </c>
      <c r="F41" t="str">
        <f ca="1">VLOOKUP($A41,$A$27:$F$36,6,FALSE)</f>
        <v>β = 90° - α = 90° - 37,02°</v>
      </c>
      <c r="G41" t="str">
        <f ca="1">VLOOKUP($A41,$A$27:$P$36,7,FALSE)</f>
        <v>=&gt; β = 52,98°</v>
      </c>
      <c r="H41" t="str">
        <f ca="1">VLOOKUP($A41,$A$27:$P$36,8,FALSE)</f>
        <v>Berechne c mit Sinus, Kosinus, ...</v>
      </c>
      <c r="I41" t="str">
        <f ca="1">VLOOKUP($A41,$A$27:$P$36,9,FALSE)</f>
        <v xml:space="preserve">c = a : sin(α) = 2,27 : sin(37,02°)  </v>
      </c>
      <c r="J41" t="str">
        <f ca="1">VLOOKUP($A41,$A$27:$P$36,10,FALSE)</f>
        <v>=&gt; c = 3,77</v>
      </c>
      <c r="K41" t="str">
        <f ca="1">VLOOKUP($A41,$A$27:$P$36,11,FALSE)</f>
        <v>Berechne Seite b mit Pythagoras</v>
      </c>
      <c r="L41" t="str">
        <f ca="1">VLOOKUP($A41,$A$27:$P$36,12,FALSE)</f>
        <v>b² = c² - a² = 3,77² - 2,27² = 9,0601</v>
      </c>
      <c r="M41" t="str">
        <f ca="1">VLOOKUP($A41,$A$27:$P$36,13,FALSE)</f>
        <v>=&gt; b = 3,01</v>
      </c>
      <c r="N41" t="str">
        <f ca="1">VLOOKUP($A41,$A$27:$P$36,14,FALSE)</f>
        <v>Berechne Flächeninhalt A = g · h : 2</v>
      </c>
      <c r="O41" t="str">
        <f ca="1">VLOOKUP($A41,$A$27:$P$36,15,FALSE)</f>
        <v>A = a · b : 2 = 2,27 · 3,01 : 2</v>
      </c>
      <c r="P41" t="str">
        <f ca="1">VLOOKUP($A41,$A$27:$P$36,16,FALSE)</f>
        <v>=&gt; A = 3,42</v>
      </c>
    </row>
    <row r="42" spans="1:16" x14ac:dyDescent="0.25">
      <c r="A42">
        <v>7</v>
      </c>
      <c r="B42" t="str">
        <f ca="1">VLOOKUP($A42,$A$27:$F$36,2,FALSE)</f>
        <v>b = 4,15 und β = 64,86°</v>
      </c>
      <c r="E42" t="str">
        <f ca="1">VLOOKUP($A42,$A$27:$F$36,5,FALSE)</f>
        <v>Berechne α mit Winkelsummensatz</v>
      </c>
      <c r="F42" t="str">
        <f ca="1">VLOOKUP($A42,$A$27:$F$36,6,FALSE)</f>
        <v>α = 90° - β = 90° - 64,86°</v>
      </c>
      <c r="G42" t="str">
        <f ca="1">VLOOKUP($A42,$A$27:$P$36,7,FALSE)</f>
        <v>=&gt; α = 25,14°</v>
      </c>
      <c r="H42" t="str">
        <f ca="1">VLOOKUP($A42,$A$27:$P$36,8,FALSE)</f>
        <v>Berechne c mit Sinus, Kosinus, ...</v>
      </c>
      <c r="I42" t="str">
        <f ca="1">VLOOKUP($A42,$A$27:$P$36,9,FALSE)</f>
        <v xml:space="preserve">c = b : sin(β) = 4,15 : sin(64,86°)  </v>
      </c>
      <c r="J42" t="str">
        <f ca="1">VLOOKUP($A42,$A$27:$P$36,10,FALSE)</f>
        <v>=&gt; c = 4,59</v>
      </c>
      <c r="K42" t="str">
        <f ca="1">VLOOKUP($A42,$A$27:$P$36,11,FALSE)</f>
        <v>Berechne Seite a mit Pythagoras</v>
      </c>
      <c r="L42" t="str">
        <f ca="1">VLOOKUP($A42,$A$27:$P$36,12,FALSE)</f>
        <v>a² = c² - b² = 4,59² - 4,15² = 3,8025</v>
      </c>
      <c r="M42" t="str">
        <f ca="1">VLOOKUP($A42,$A$27:$P$36,13,FALSE)</f>
        <v>=&gt; a = 1,95</v>
      </c>
      <c r="N42" t="str">
        <f ca="1">VLOOKUP($A42,$A$27:$P$36,14,FALSE)</f>
        <v>Berechne Flächeninhalt A = g · h : 2</v>
      </c>
      <c r="O42" t="str">
        <f ca="1">VLOOKUP($A42,$A$27:$P$36,15,FALSE)</f>
        <v>A = a · b : 2 = 1,95 · 4,15 : 2</v>
      </c>
      <c r="P42" t="str">
        <f ca="1">VLOOKUP($A42,$A$27:$P$36,16,FALSE)</f>
        <v>=&gt; A = 4,05</v>
      </c>
    </row>
    <row r="45" spans="1:16" x14ac:dyDescent="0.25">
      <c r="B45" t="s">
        <v>8</v>
      </c>
      <c r="C45">
        <f ca="1">ROUND(SQRT(C47^2-C46^2),2)</f>
        <v>1.55</v>
      </c>
      <c r="E45">
        <f ca="1">ROUND(RAND()*3-0.5,0)</f>
        <v>0</v>
      </c>
      <c r="F45" t="str">
        <f ca="1">"Eine Leiter der Länge "&amp;C47&amp;" m steht "&amp;C46&amp;" m von der"</f>
        <v>Eine Leiter der Länge 2,3 m steht 1,7 m von der</v>
      </c>
      <c r="G45" t="s">
        <v>19</v>
      </c>
      <c r="H45" t="s">
        <v>20</v>
      </c>
      <c r="I45" t="s">
        <v>21</v>
      </c>
    </row>
    <row r="46" spans="1:16" x14ac:dyDescent="0.25">
      <c r="B46" t="s">
        <v>9</v>
      </c>
      <c r="C46" s="2">
        <f ca="1">ROUND(RAND()*1+1,1)</f>
        <v>1.7</v>
      </c>
    </row>
    <row r="47" spans="1:16" x14ac:dyDescent="0.25">
      <c r="B47" t="s">
        <v>10</v>
      </c>
      <c r="C47" s="2">
        <f ca="1">ROUND(RAND()*3+2.1,1)</f>
        <v>2.2999999999999998</v>
      </c>
    </row>
    <row r="48" spans="1:16" x14ac:dyDescent="0.25">
      <c r="B48" t="s">
        <v>27</v>
      </c>
      <c r="C48" s="2">
        <f ca="1">ROUND(ASIN(C45/C47)/2/PI()*360,2)</f>
        <v>42.37</v>
      </c>
    </row>
    <row r="49" spans="2:10" x14ac:dyDescent="0.25">
      <c r="B49" t="s">
        <v>28</v>
      </c>
      <c r="C49">
        <f ca="1">90-C48</f>
        <v>47.63</v>
      </c>
    </row>
    <row r="50" spans="2:10" x14ac:dyDescent="0.25">
      <c r="B50" t="s">
        <v>11</v>
      </c>
      <c r="C50">
        <f ca="1">ROUND(C45*C46/2,2)</f>
        <v>1.32</v>
      </c>
    </row>
    <row r="53" spans="2:10" x14ac:dyDescent="0.25">
      <c r="B53" t="s">
        <v>8</v>
      </c>
      <c r="C53" s="2">
        <f ca="1">ROUND(RAND()*3+2.1,1)</f>
        <v>4.5999999999999996</v>
      </c>
      <c r="F53" t="s">
        <v>23</v>
      </c>
      <c r="G53" t="str">
        <f>"darf der Anstellwinkel "&amp;C56&amp;"°"</f>
        <v>darf der Anstellwinkel 75°</v>
      </c>
      <c r="H53" t="s">
        <v>24</v>
      </c>
      <c r="I53" t="s">
        <v>25</v>
      </c>
      <c r="J53" t="str">
        <f ca="1">"Höhe von "&amp;C53&amp;" m zu erreichen?"</f>
        <v>Höhe von 4,6 m zu erreichen?</v>
      </c>
    </row>
    <row r="54" spans="2:10" x14ac:dyDescent="0.25">
      <c r="B54" t="s">
        <v>9</v>
      </c>
      <c r="C54">
        <f ca="1">ROUND(SQRT(C55^2-C53^2),2)</f>
        <v>1.22</v>
      </c>
    </row>
    <row r="55" spans="2:10" x14ac:dyDescent="0.25">
      <c r="B55" t="s">
        <v>10</v>
      </c>
      <c r="C55">
        <f ca="1">ROUND(C53/SIN(C56/180*PI()),2)</f>
        <v>4.76</v>
      </c>
    </row>
    <row r="56" spans="2:10" x14ac:dyDescent="0.25">
      <c r="B56" t="s">
        <v>27</v>
      </c>
      <c r="C56" s="2">
        <v>75</v>
      </c>
    </row>
    <row r="57" spans="2:10" x14ac:dyDescent="0.25">
      <c r="B57" t="s">
        <v>28</v>
      </c>
      <c r="C57">
        <f>90-C56</f>
        <v>15</v>
      </c>
    </row>
    <row r="58" spans="2:10" x14ac:dyDescent="0.25">
      <c r="B58" t="s">
        <v>11</v>
      </c>
    </row>
    <row r="59" spans="2:10" x14ac:dyDescent="0.25">
      <c r="C59" s="2"/>
    </row>
  </sheetData>
  <sheetProtection sheet="1" objects="1" scenarios="1"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1:V81"/>
  <sheetViews>
    <sheetView workbookViewId="0">
      <selection activeCell="F1" sqref="F1"/>
    </sheetView>
  </sheetViews>
  <sheetFormatPr baseColWidth="10" defaultRowHeight="12.5" x14ac:dyDescent="0.25"/>
  <cols>
    <col min="5" max="5" width="13.08984375" customWidth="1"/>
    <col min="9" max="9" width="15.08984375" customWidth="1"/>
    <col min="10" max="10" width="14.90625" customWidth="1"/>
    <col min="12" max="12" width="29.453125" customWidth="1"/>
    <col min="13" max="13" width="16.6328125" customWidth="1"/>
    <col min="14" max="14" width="14.54296875" customWidth="1"/>
    <col min="15" max="15" width="10.36328125" customWidth="1"/>
    <col min="16" max="16" width="38" customWidth="1"/>
    <col min="17" max="17" width="39" bestFit="1" customWidth="1"/>
    <col min="18" max="18" width="31" customWidth="1"/>
    <col min="19" max="19" width="38" customWidth="1"/>
    <col min="20" max="20" width="39" customWidth="1"/>
  </cols>
  <sheetData>
    <row r="1" spans="4:21" x14ac:dyDescent="0.25">
      <c r="E1">
        <f>ASIN(0.5*SQRT(2))/2/PI()*360</f>
        <v>45.000000000000007</v>
      </c>
    </row>
    <row r="2" spans="4:21" ht="14.5" x14ac:dyDescent="0.35">
      <c r="E2">
        <f>SINH(0.5*SQRT(2))/2/PI()*360</f>
        <v>43.975836894333455</v>
      </c>
      <c r="F2" t="s">
        <v>8</v>
      </c>
      <c r="G2" s="2" t="s">
        <v>9</v>
      </c>
      <c r="H2" s="2" t="s">
        <v>10</v>
      </c>
      <c r="I2" s="2" t="s">
        <v>27</v>
      </c>
      <c r="J2" s="2" t="s">
        <v>28</v>
      </c>
      <c r="K2" s="16" t="s">
        <v>49</v>
      </c>
    </row>
    <row r="3" spans="4:21" x14ac:dyDescent="0.25">
      <c r="D3">
        <f ca="1">IF(AND(I3&lt;90,J3&lt;90,K3&lt;90),RAND(),0)</f>
        <v>0</v>
      </c>
      <c r="E3">
        <f ca="1">_xlfn.RANK.EQ(D3,$D$3:$D$40)</f>
        <v>13</v>
      </c>
      <c r="F3" s="17">
        <f ca="1">ROUND(RAND()*6+1,2)+G3</f>
        <v>6.7200000000000006</v>
      </c>
      <c r="G3" s="17">
        <f ca="1">ROUND(RAND()*6+1,2)</f>
        <v>1.61</v>
      </c>
      <c r="H3">
        <f ca="1">G3*SIN(K3/360*2*PI())/SIN(J3/360*2*PI())</f>
        <v>8.2932616672730788</v>
      </c>
      <c r="I3" s="17">
        <f ca="1">ROUND(RAND()*60+10,2)</f>
        <v>11.02</v>
      </c>
      <c r="J3">
        <f ca="1">ASIN(G3/F3*SIN(I3/360*2*PI()))*360/2/PI()</f>
        <v>2.6248783625594956</v>
      </c>
      <c r="K3">
        <f ca="1">180-I3-J3</f>
        <v>166.3551216374405</v>
      </c>
      <c r="L3" s="2" t="s">
        <v>50</v>
      </c>
      <c r="M3" s="2" t="str">
        <f>"b:a = sin(β) : sin(α) =&gt; sin(β) = b : a ∙ sin(α)"</f>
        <v>b:a = sin(β) : sin(α) =&gt; sin(β) = b : a ∙ sin(α)</v>
      </c>
      <c r="N3" s="2" t="str">
        <f ca="1">"sin(β) = "&amp;G3&amp;" : "&amp;ROUND(F3,2)&amp;" ∙ sin("&amp;I3&amp;"°) =&gt; β = "&amp;ROUND(J3,2)&amp;"°"</f>
        <v>sin(β) = 1,61 : 6,72 ∙ sin(11,02°) =&gt; β = 2,62°</v>
      </c>
      <c r="O3" s="2" t="s">
        <v>51</v>
      </c>
      <c r="P3" s="2" t="str">
        <f ca="1">"γ = 180° - α - β = 180° - "&amp;ROUND(I3,2)&amp;"° - "&amp;ROUND(J3,2)&amp;"°"</f>
        <v>γ = 180° - α - β = 180° - 11,02° - 2,62°</v>
      </c>
      <c r="Q3" s="2" t="str">
        <f ca="1">"γ = "&amp;ROUND(K3,2)&amp;"°"</f>
        <v>γ = 166,36°</v>
      </c>
      <c r="R3" s="2" t="s">
        <v>52</v>
      </c>
      <c r="S3" s="2" t="str">
        <f>"c:a = sin(γ) : sin(α) =&gt; c = a ∙ sin(γ) : sin(α)"</f>
        <v>c:a = sin(γ) : sin(α) =&gt; c = a ∙ sin(γ) : sin(α)</v>
      </c>
      <c r="T3" s="2" t="str">
        <f ca="1">"c = "&amp;F3&amp;" ∙ sin("&amp;ROUND(K3,2)&amp;"°) : sin("&amp;ROUND(I3,2)&amp;"°) = "&amp;ROUND(H3,2)</f>
        <v>c = 6,72 ∙ sin(166,36°) : sin(11,02°) = 8,29</v>
      </c>
      <c r="U3" t="str">
        <f ca="1">"a = "&amp;F3&amp;", b = "&amp;G3&amp;", α = "&amp;I3&amp;"°"</f>
        <v>a = 6,72, b = 1,61, α = 11,02°</v>
      </c>
    </row>
    <row r="4" spans="4:21" x14ac:dyDescent="0.25">
      <c r="D4">
        <f t="shared" ref="D4:D21" ca="1" si="0">IF(AND(I4&lt;90,J4&lt;90,K4&lt;90),RAND(),0)</f>
        <v>0.59928242331152648</v>
      </c>
      <c r="E4">
        <f t="shared" ref="E4:E40" ca="1" si="1">_xlfn.RANK.EQ(D4,$D$3:$D$40)</f>
        <v>4</v>
      </c>
      <c r="F4" s="18">
        <f ca="1">SQRT(G4^2+H4^2-2*G4*H4*COS(I4/360*2*PI()))</f>
        <v>5.8999098100327831</v>
      </c>
      <c r="G4" s="17">
        <f ca="1">ROUND(RAND()*6+1,2)</f>
        <v>6.6</v>
      </c>
      <c r="H4" s="17">
        <f ca="1">ROUND(RAND()*6+1,2)</f>
        <v>1.17</v>
      </c>
      <c r="I4" s="17">
        <f ca="1">ROUND(RAND()*60+10,2)</f>
        <v>49.06</v>
      </c>
      <c r="J4">
        <f ca="1">ASIN(G4/F4*SIN(I4/360*2*PI()))*360/2/PI()</f>
        <v>57.675405717506955</v>
      </c>
      <c r="K4">
        <f ca="1">180-I4-J4</f>
        <v>73.26459428249305</v>
      </c>
      <c r="L4" s="2" t="s">
        <v>53</v>
      </c>
      <c r="M4" s="2" t="str">
        <f ca="1">"a² = "&amp;G4&amp;"² + "&amp;H4&amp;"² - 2∙"&amp;G4&amp;"∙"&amp;H4&amp;"∙cos("&amp;I4&amp;"°)"</f>
        <v>a² = 6,6² + 1,17² - 2∙6,6∙1,17∙cos(49,06°)</v>
      </c>
      <c r="N4" s="2" t="str">
        <f ca="1">"a = "&amp;ROUND(F4,2)</f>
        <v>a = 5,9</v>
      </c>
      <c r="O4" s="2" t="s">
        <v>54</v>
      </c>
      <c r="P4" s="2" t="str">
        <f>"b:a = sin(β) : sin(α) =&gt; sin(β) = b : a ∙ sin(α)"</f>
        <v>b:a = sin(β) : sin(α) =&gt; sin(β) = b : a ∙ sin(α)</v>
      </c>
      <c r="Q4" s="2" t="str">
        <f ca="1">"sin(β) = "&amp;G4&amp;" : "&amp;ROUND(F4,2)&amp;" ∙ sin("&amp;I4&amp;"°) =&gt; β = "&amp;ROUND(J4,2)&amp;"°"</f>
        <v>sin(β) = 6,6 : 5,9 ∙ sin(49,06°) =&gt; β = 57,68°</v>
      </c>
      <c r="R4" s="2" t="s">
        <v>55</v>
      </c>
      <c r="S4" t="str">
        <f ca="1">"γ = 180° - α - β = 180° - "&amp;I4&amp;"° - "&amp;ROUND(J4,2)&amp;"°"</f>
        <v>γ = 180° - α - β = 180° - 49,06° - 57,68°</v>
      </c>
      <c r="T4" s="2" t="str">
        <f ca="1">"γ = "&amp;ROUND(K4,2)&amp;"°"</f>
        <v>γ = 73,26°</v>
      </c>
      <c r="U4" t="str">
        <f ca="1">"b = "&amp;G4&amp;", c = "&amp;H4&amp;", α = "&amp;I4&amp;"°"</f>
        <v>b = 6,6, c = 1,17, α = 49,06°</v>
      </c>
    </row>
    <row r="5" spans="4:21" x14ac:dyDescent="0.25">
      <c r="D5">
        <f t="shared" ca="1" si="0"/>
        <v>0</v>
      </c>
      <c r="E5">
        <f t="shared" ca="1" si="1"/>
        <v>13</v>
      </c>
      <c r="F5" s="17">
        <f ca="1">ROUND(RAND()*6+1,2)+H5</f>
        <v>6.63</v>
      </c>
      <c r="G5">
        <f ca="1">F5*SIN(J5*2*PI()/360)/SIN(I5*2*PI()/360)</f>
        <v>7.8059598539470318</v>
      </c>
      <c r="H5" s="17">
        <f ca="1">ROUND(RAND()*6+1,2)</f>
        <v>1.25</v>
      </c>
      <c r="I5" s="17">
        <f ca="1">ROUND(RAND()*60+10,2)</f>
        <v>18.2</v>
      </c>
      <c r="J5">
        <f ca="1">180-I5-K5</f>
        <v>158.42408911989187</v>
      </c>
      <c r="K5">
        <f ca="1">ASIN(H5/F5*SIN(I5/360*2*PI()))/2/PI()*360</f>
        <v>3.3759108801081466</v>
      </c>
      <c r="L5" s="2" t="s">
        <v>56</v>
      </c>
      <c r="M5" s="2" t="str">
        <f>"c:a = sin(γ) : sin(α) =&gt; sin(γ) = c : a ∙ sin(α)"</f>
        <v>c:a = sin(γ) : sin(α) =&gt; sin(γ) = c : a ∙ sin(α)</v>
      </c>
      <c r="N5" s="2" t="str">
        <f ca="1">"sin(γ) = "&amp;H5&amp;" : "&amp;ROUND(F5,2)&amp;" ∙ sin("&amp;I5&amp;"°) =&gt; γ = "&amp;ROUND(K5,2)&amp;"°"</f>
        <v>sin(γ) = 1,25 : 6,63 ∙ sin(18,2°) =&gt; γ = 3,38°</v>
      </c>
      <c r="O5" s="2" t="s">
        <v>57</v>
      </c>
      <c r="P5" t="str">
        <f ca="1">"β = 180° - α - γ = 180° - "&amp;I5&amp;"° - "&amp;ROUND(K5,2)&amp;"°"</f>
        <v>β = 180° - α - γ = 180° - 18,2° - 3,38°</v>
      </c>
      <c r="Q5" t="str">
        <f ca="1">"β = "&amp;ROUND(J5,2)&amp;"°"</f>
        <v>β = 158,42°</v>
      </c>
      <c r="R5" s="2" t="s">
        <v>58</v>
      </c>
      <c r="S5" s="2" t="str">
        <f>"b:a = sin(β) : sin(α) =&gt; b = a ∙ sin(β) : sin(α)"</f>
        <v>b:a = sin(β) : sin(α) =&gt; b = a ∙ sin(β) : sin(α)</v>
      </c>
      <c r="T5" s="2" t="str">
        <f ca="1">"b = "&amp;F5&amp;" ∙ sin("&amp;ROUND(J5,2)&amp;"°) : sin("&amp;I5&amp;"°) = "&amp;ROUND(G5,2)</f>
        <v>b = 6,63 ∙ sin(158,42°) : sin(18,2°) = 7,81</v>
      </c>
      <c r="U5" t="str">
        <f ca="1">"a = "&amp;F5&amp;", c = "&amp;H5&amp;", α = "&amp;I5&amp;"°"</f>
        <v>a = 6,63, c = 1,25, α = 18,2°</v>
      </c>
    </row>
    <row r="6" spans="4:21" x14ac:dyDescent="0.25">
      <c r="D6">
        <f t="shared" ca="1" si="0"/>
        <v>0.31384427449837127</v>
      </c>
      <c r="E6">
        <f t="shared" ca="1" si="1"/>
        <v>8</v>
      </c>
      <c r="F6" s="17">
        <f ca="1">ROUND(RAND()*6+1,2)</f>
        <v>3.38</v>
      </c>
      <c r="G6" s="17">
        <f ca="1">ROUND(RAND()*6+1,2)+F6</f>
        <v>5.4399999999999995</v>
      </c>
      <c r="H6">
        <f ca="1">G6*SIN(K6/360*2*PI())/SIN(J6/360*2*PI())</f>
        <v>6.1554994253849129</v>
      </c>
      <c r="I6">
        <f ca="1">ASIN(F6/G6*SIN(J6/360*2*PI()))*360/2/PI()</f>
        <v>33.169156679847461</v>
      </c>
      <c r="J6" s="17">
        <f ca="1">ROUND(RAND()*60+10,2)</f>
        <v>61.71</v>
      </c>
      <c r="K6">
        <f ca="1">180-I6-J6</f>
        <v>85.120843320152545</v>
      </c>
      <c r="L6" s="2" t="s">
        <v>59</v>
      </c>
      <c r="M6" s="2" t="str">
        <f>"a:b = sin(α) : sin(β) =&gt; sin(α) = a : b ∙ sin(β)"</f>
        <v>a:b = sin(α) : sin(β) =&gt; sin(α) = a : b ∙ sin(β)</v>
      </c>
      <c r="N6" s="2" t="str">
        <f ca="1">"sin(α) = "&amp;F6&amp;" : "&amp;ROUND(G6,2)&amp;" ∙ sin("&amp;J6&amp;"°) =&gt; α = "&amp;ROUND(I6,2)&amp;"°"</f>
        <v>sin(α) = 3,38 : 5,44 ∙ sin(61,71°) =&gt; α = 33,17°</v>
      </c>
      <c r="O6" s="2" t="s">
        <v>51</v>
      </c>
      <c r="P6" s="2" t="str">
        <f ca="1">"γ = 180° - α - β = 180° - "&amp;F6&amp;"° - "&amp;ROUND(G6,2)&amp;"°"</f>
        <v>γ = 180° - α - β = 180° - 3,38° - 5,44°</v>
      </c>
      <c r="Q6" s="2" t="str">
        <f ca="1">"γ = "&amp;ROUND(K6,2)&amp;"°"</f>
        <v>γ = 85,12°</v>
      </c>
      <c r="R6" s="2" t="s">
        <v>52</v>
      </c>
      <c r="S6" s="2" t="str">
        <f>"c:b = sin(γ) : sin(β) =&gt; c = b ∙ sin(γ) : sin(β)"</f>
        <v>c:b = sin(γ) : sin(β) =&gt; c = b ∙ sin(γ) : sin(β)</v>
      </c>
      <c r="T6" s="2" t="str">
        <f ca="1">"c = "&amp;G6&amp;" ∙ sin("&amp;ROUND(K6,2)&amp;"°) : sin("&amp;ROUND(J6,2)&amp;"°) = "&amp;ROUND(H6,2)</f>
        <v>c = 5,44 ∙ sin(85,12°) : sin(61,71°) = 6,16</v>
      </c>
      <c r="U6" t="str">
        <f ca="1">"a = "&amp;F6&amp;", b = "&amp;G6&amp;", β = "&amp;J6&amp;"°"</f>
        <v>a = 3,38, b = 5,44, β = 61,71°</v>
      </c>
    </row>
    <row r="7" spans="4:21" x14ac:dyDescent="0.25">
      <c r="D7">
        <f t="shared" ca="1" si="0"/>
        <v>0</v>
      </c>
      <c r="E7">
        <f t="shared" ca="1" si="1"/>
        <v>13</v>
      </c>
      <c r="F7">
        <f ca="1">G7*SIN(I7/360*2*PI())/SIN(J7/360*2*PI())</f>
        <v>6.865002811304886</v>
      </c>
      <c r="G7" s="17">
        <f ca="1">ROUND(RAND()*6+1,2)+H7</f>
        <v>5.1899999999999995</v>
      </c>
      <c r="H7" s="17">
        <f ca="1">ROUND(RAND()*6+1,2)</f>
        <v>2.31</v>
      </c>
      <c r="I7">
        <f ca="1">180-J7-K7</f>
        <v>128.2851606568812</v>
      </c>
      <c r="J7" s="17">
        <f ca="1">ROUND(RAND()*60+10,2)</f>
        <v>36.4</v>
      </c>
      <c r="K7">
        <f ca="1">ASIN(H7/G7*SIN(J7/360*2*PI()))*360/2/PI()</f>
        <v>15.314839343118797</v>
      </c>
      <c r="L7" s="2" t="s">
        <v>56</v>
      </c>
      <c r="M7" s="2" t="str">
        <f>"c:b = sin(γ) : sin(β) =&gt; sin(γ) = c : b ∙ sin(β)"</f>
        <v>c:b = sin(γ) : sin(β) =&gt; sin(γ) = c : b ∙ sin(β)</v>
      </c>
      <c r="N7" s="2" t="str">
        <f ca="1">"sin(γ) = "&amp;H7&amp;" : "&amp;ROUND(G7,2)&amp;" ∙ sin("&amp;J7&amp;"°) =&gt; γ = "&amp;ROUND(K7,2)&amp;"°"</f>
        <v>sin(γ) = 2,31 : 5,19 ∙ sin(36,4°) =&gt; γ = 15,31°</v>
      </c>
      <c r="O7" s="2" t="s">
        <v>60</v>
      </c>
      <c r="P7" t="str">
        <f ca="1">"α = 180° - β - γ = 180° - "&amp;J7&amp;"° - "&amp;ROUND(K7,2)&amp;"°"</f>
        <v>α = 180° - β - γ = 180° - 36,4° - 15,31°</v>
      </c>
      <c r="Q7" t="str">
        <f ca="1">"α = "&amp;ROUND(I7,2)&amp;"°"</f>
        <v>α = 128,29°</v>
      </c>
      <c r="R7" s="2" t="s">
        <v>61</v>
      </c>
      <c r="S7" s="2" t="str">
        <f>"a:b = sin(α) : sin(β) =&gt; a = b ∙ sin(α) : sin(β)"</f>
        <v>a:b = sin(α) : sin(β) =&gt; a = b ∙ sin(α) : sin(β)</v>
      </c>
      <c r="T7" s="2" t="str">
        <f ca="1">"a = "&amp;G7&amp;" ∙ sin("&amp;ROUND(I7,2)&amp;"°) : sin("&amp;J7&amp;"°) = "&amp;ROUND(F7,2)</f>
        <v>a = 5,19 ∙ sin(128,29°) : sin(36,4°) = 6,87</v>
      </c>
      <c r="U7" t="str">
        <f ca="1">"b = "&amp;G7&amp;", c = "&amp;H7&amp;", β = "&amp;J7&amp;"°"</f>
        <v>b = 5,19, c = 2,31, β = 36,4°</v>
      </c>
    </row>
    <row r="8" spans="4:21" x14ac:dyDescent="0.25">
      <c r="D8">
        <f t="shared" ca="1" si="0"/>
        <v>0</v>
      </c>
      <c r="E8">
        <f t="shared" ca="1" si="1"/>
        <v>13</v>
      </c>
      <c r="F8" s="17">
        <f ca="1">ROUND(RAND()*6+1,2)</f>
        <v>6.68</v>
      </c>
      <c r="G8" s="18">
        <f ca="1">SQRT(F8^2+H8^2-2*F8*H8*COS(J8/360*2*PI()))</f>
        <v>5.6246977810965753</v>
      </c>
      <c r="H8" s="17">
        <f ca="1">ROUND(RAND()*6+1,2)</f>
        <v>1.1499999999999999</v>
      </c>
      <c r="I8">
        <f ca="1">ASIN(F8/G8*SIN(J8/360*2*PI()))*360/2/PI()</f>
        <v>25.642572033772542</v>
      </c>
      <c r="J8" s="17">
        <f ca="1">ROUND(RAND()*60+10,2)</f>
        <v>21.37</v>
      </c>
      <c r="K8">
        <f ca="1">180-I8-J8</f>
        <v>132.98742796622744</v>
      </c>
      <c r="L8" s="2" t="s">
        <v>62</v>
      </c>
      <c r="M8" s="2" t="str">
        <f ca="1">"b² = "&amp;F8&amp;"² + "&amp;H8&amp;"² - 2∙"&amp;F8&amp;"∙"&amp;H8&amp;"∙cos("&amp;J8&amp;"°)"</f>
        <v>b² = 6,68² + 1,15² - 2∙6,68∙1,15∙cos(21,37°)</v>
      </c>
      <c r="N8" s="2" t="str">
        <f ca="1">"b = "&amp;ROUND(G8,2)</f>
        <v>b = 5,62</v>
      </c>
      <c r="O8" s="2" t="s">
        <v>63</v>
      </c>
      <c r="P8" s="2" t="str">
        <f>"a:b = sin(α) : sin(β) =&gt; sin(α) = a : b ∙ sin(β)"</f>
        <v>a:b = sin(α) : sin(β) =&gt; sin(α) = a : b ∙ sin(β)</v>
      </c>
      <c r="Q8" s="2" t="str">
        <f ca="1">"sin(α) = "&amp;F8&amp;" : "&amp;ROUND(G8,2)&amp;" ∙ sin("&amp;J8&amp;"°) =&gt; α = "&amp;ROUND(I8,2)&amp;"°"</f>
        <v>sin(α) = 6,68 : 5,62 ∙ sin(21,37°) =&gt; α = 25,64°</v>
      </c>
      <c r="R8" s="2" t="s">
        <v>55</v>
      </c>
      <c r="S8" t="str">
        <f ca="1">"γ = 180° - α - β = 180° - "&amp;ROUND(I8,2)&amp;"° - "&amp;ROUND(J8,2)&amp;"°"</f>
        <v>γ = 180° - α - β = 180° - 25,64° - 21,37°</v>
      </c>
      <c r="T8" s="2" t="str">
        <f ca="1">"γ = "&amp;ROUND(K8,2)&amp;"°"</f>
        <v>γ = 132,99°</v>
      </c>
      <c r="U8" t="str">
        <f ca="1">"a = "&amp;F8&amp;", c = "&amp;H8&amp;", β = "&amp;J8&amp;"°"</f>
        <v>a = 6,68, c = 1,15, β = 21,37°</v>
      </c>
    </row>
    <row r="9" spans="4:21" x14ac:dyDescent="0.25">
      <c r="D9">
        <f t="shared" ca="1" si="0"/>
        <v>0.30467199696657055</v>
      </c>
      <c r="E9">
        <f t="shared" ca="1" si="1"/>
        <v>9</v>
      </c>
      <c r="F9" s="17">
        <f ca="1">ROUND(RAND()*6+1,2)</f>
        <v>5.7</v>
      </c>
      <c r="G9" s="17">
        <f ca="1">ROUND(RAND()*6+1,2)</f>
        <v>4.49</v>
      </c>
      <c r="H9" s="18">
        <f ca="1">SQRT(F9^2+G9^2-2*F9*G9*COS(K9/360*2*PI()))</f>
        <v>4.5522721001206632</v>
      </c>
      <c r="I9">
        <f ca="1">ASIN(F9/H9*SIN(K9/360*2*PI()))*360/2/PI()</f>
        <v>78.151879299663122</v>
      </c>
      <c r="J9">
        <f ca="1">180-I9-K9</f>
        <v>50.438120700336881</v>
      </c>
      <c r="K9" s="17">
        <f ca="1">ROUND(RAND()*60+10,2)</f>
        <v>51.41</v>
      </c>
      <c r="L9" s="2" t="s">
        <v>64</v>
      </c>
      <c r="M9" s="2" t="str">
        <f ca="1">"c² = "&amp;F9&amp;"² + "&amp;G9&amp;"² - 2∙"&amp;F9&amp;"∙"&amp;G9&amp;"∙cos("&amp;K9&amp;"°)"</f>
        <v>c² = 5,7² + 4,49² - 2∙5,7∙4,49∙cos(51,41°)</v>
      </c>
      <c r="N9" s="2" t="str">
        <f ca="1">"c = "&amp;ROUND(H9,2)</f>
        <v>c = 4,55</v>
      </c>
      <c r="O9" s="2" t="s">
        <v>63</v>
      </c>
      <c r="P9" s="2" t="str">
        <f>"a:c = sin(α) : sin(γ) =&gt; sin(α) = a : c ∙ sin(γ)"</f>
        <v>a:c = sin(α) : sin(γ) =&gt; sin(α) = a : c ∙ sin(γ)</v>
      </c>
      <c r="Q9" s="2" t="str">
        <f ca="1">"sin(α) = "&amp;F9&amp;" : "&amp;ROUND(H9,2)&amp;" ∙ sin("&amp;K9&amp;"°) =&gt; α = "&amp;ROUND(I9,2)&amp;"°"</f>
        <v>sin(α) = 5,7 : 4,55 ∙ sin(51,41°) =&gt; α = 78,15°</v>
      </c>
      <c r="R9" s="2" t="s">
        <v>65</v>
      </c>
      <c r="S9" t="str">
        <f ca="1">"β = 180° - α - γ = 180° - "&amp;ROUND(I9,2)&amp;"° - "&amp;ROUND(K9,2)&amp;"°"</f>
        <v>β = 180° - α - γ = 180° - 78,15° - 51,41°</v>
      </c>
      <c r="T9" s="2" t="str">
        <f ca="1">"β = "&amp;ROUND(J9,2)&amp;"°"</f>
        <v>β = 50,44°</v>
      </c>
      <c r="U9" t="str">
        <f ca="1">"a = "&amp;F9&amp;", b = "&amp;G9&amp;", γ = "&amp;K9&amp;"°"</f>
        <v>a = 5,7, b = 4,49, γ = 51,41°</v>
      </c>
    </row>
    <row r="10" spans="4:21" x14ac:dyDescent="0.25">
      <c r="D10">
        <f t="shared" ca="1" si="0"/>
        <v>0</v>
      </c>
      <c r="E10">
        <f t="shared" ca="1" si="1"/>
        <v>13</v>
      </c>
      <c r="F10">
        <f ca="1">H10*SIN(I10/360*2*PI())/SIN(K10/360*2*PI())</f>
        <v>10.791103164738388</v>
      </c>
      <c r="G10" s="17">
        <f ca="1">ROUND(RAND()*6+1,2)</f>
        <v>4.7699999999999996</v>
      </c>
      <c r="H10" s="17">
        <f ca="1">ROUND(RAND()*6+1,2)+G10</f>
        <v>7.4599999999999991</v>
      </c>
      <c r="I10">
        <f ca="1">180-J10-K10</f>
        <v>122.31372187694683</v>
      </c>
      <c r="J10">
        <f ca="1">ASIN(G10/H10*SIN(K10/360*2*PI()))*360/2/PI()</f>
        <v>21.936278123053174</v>
      </c>
      <c r="K10" s="17">
        <f ca="1">ROUND(RAND()*60+10,2)</f>
        <v>35.75</v>
      </c>
      <c r="L10" s="2" t="s">
        <v>50</v>
      </c>
      <c r="M10" s="2" t="str">
        <f>"b:c = sin(β) : sin(γ) =&gt; sin(β) = b : c ∙ sin(γ)"</f>
        <v>b:c = sin(β) : sin(γ) =&gt; sin(β) = b : c ∙ sin(γ)</v>
      </c>
      <c r="N10" s="2" t="str">
        <f ca="1">"sin(β) = "&amp;G10&amp;" : "&amp;ROUND(H10,2)&amp;" ∙ sin("&amp;K10&amp;"°) =&gt; β = "&amp;ROUND(J10,2)&amp;"°"</f>
        <v>sin(β) = 4,77 : 7,46 ∙ sin(35,75°) =&gt; β = 21,94°</v>
      </c>
      <c r="O10" s="2" t="s">
        <v>60</v>
      </c>
      <c r="P10" t="str">
        <f ca="1">"α = 180° - β - γ = 180° - "&amp;ROUND(J10,2)&amp;"° - "&amp;K10&amp;"°"</f>
        <v>α = 180° - β - γ = 180° - 21,94° - 35,75°</v>
      </c>
      <c r="Q10" t="str">
        <f ca="1">"α = "&amp;ROUND(I10,2)&amp;"°"</f>
        <v>α = 122,31°</v>
      </c>
      <c r="R10" s="2" t="s">
        <v>61</v>
      </c>
      <c r="S10" s="2" t="str">
        <f>"a:c = sin(α) : sin(γ) =&gt; a = c ∙ sin(α) : sin(γ)"</f>
        <v>a:c = sin(α) : sin(γ) =&gt; a = c ∙ sin(α) : sin(γ)</v>
      </c>
      <c r="T10" s="2" t="str">
        <f ca="1">"a = "&amp;H10&amp;" ∙ sin("&amp;ROUND(I10,2)&amp;"°) : sin("&amp;K10&amp;"°) = "&amp;ROUND(F10,2)</f>
        <v>a = 7,46 ∙ sin(122,31°) : sin(35,75°) = 10,79</v>
      </c>
      <c r="U10" t="str">
        <f ca="1">"b = "&amp;G10&amp;", c = "&amp;H10&amp;", γ = "&amp;K10&amp;"°"</f>
        <v>b = 4,77, c = 7,46, γ = 35,75°</v>
      </c>
    </row>
    <row r="11" spans="4:21" x14ac:dyDescent="0.25">
      <c r="D11">
        <f t="shared" ca="1" si="0"/>
        <v>0</v>
      </c>
      <c r="E11">
        <f t="shared" ca="1" si="1"/>
        <v>13</v>
      </c>
      <c r="F11" s="17">
        <f ca="1">ROUND(RAND()*6+1,2)</f>
        <v>2.99</v>
      </c>
      <c r="G11">
        <f ca="1">H11*SIN(J11/360*2*PI())/SIN(K11/360*2*PI())</f>
        <v>8.5885792927451785</v>
      </c>
      <c r="H11" s="17">
        <f ca="1">ROUND(RAND()*6+1,2)+F11</f>
        <v>7.98</v>
      </c>
      <c r="I11">
        <f ca="1">ASIN(F11/H11*SIN(K11/360*2*PI()))*360/2/PI()</f>
        <v>20.367285744501149</v>
      </c>
      <c r="J11">
        <f ca="1">180-K11-I11</f>
        <v>91.372714255498849</v>
      </c>
      <c r="K11" s="17">
        <f ca="1">ROUND(RAND()*60+10,2)</f>
        <v>68.260000000000005</v>
      </c>
      <c r="L11" s="2" t="s">
        <v>59</v>
      </c>
      <c r="M11" s="2" t="str">
        <f>"a:c = sin(α) : sin(γ) =&gt; sin(α) = a : c ∙ sin(γ)"</f>
        <v>a:c = sin(α) : sin(γ) =&gt; sin(α) = a : c ∙ sin(γ)</v>
      </c>
      <c r="N11" s="2" t="str">
        <f ca="1">"sin(α) = "&amp;F11&amp;" : "&amp;ROUND(H11,2)&amp;" ∙ sin("&amp;K11&amp;"°) =&gt; α = "&amp;ROUND(I11,2)&amp;"°"</f>
        <v>sin(α) = 2,99 : 7,98 ∙ sin(68,26°) =&gt; α = 20,37°</v>
      </c>
      <c r="O11" s="2" t="s">
        <v>57</v>
      </c>
      <c r="P11" t="str">
        <f ca="1">"β = 180° - α - γ = 180° - "&amp;ROUND(I11,2)&amp;"° - "&amp;ROUND(K11,2)&amp;"°"</f>
        <v>β = 180° - α - γ = 180° - 20,37° - 68,26°</v>
      </c>
      <c r="Q11" t="str">
        <f ca="1">"β = "&amp;ROUND(J11,2)&amp;"°"</f>
        <v>β = 91,37°</v>
      </c>
      <c r="R11" s="2" t="s">
        <v>58</v>
      </c>
      <c r="S11" s="2" t="str">
        <f>"b:c = sin(β) : sin(γ) =&gt; b = c ∙ sin(β) : sin(γ)"</f>
        <v>b:c = sin(β) : sin(γ) =&gt; b = c ∙ sin(β) : sin(γ)</v>
      </c>
      <c r="T11" s="2" t="str">
        <f ca="1">"b = "&amp;H11&amp;" ∙ sin("&amp;ROUND(J11,2)&amp;"°) : sin("&amp;ROUND(K11,2)&amp;"°) = "&amp;ROUND(G11,2)</f>
        <v>b = 7,98 ∙ sin(91,37°) : sin(68,26°) = 8,59</v>
      </c>
      <c r="U11" t="str">
        <f ca="1">"a = "&amp;F11&amp;", c = "&amp;H11&amp;", γ = "&amp;K11&amp;"°"</f>
        <v>a = 2,99, c = 7,98, γ = 68,26°</v>
      </c>
    </row>
    <row r="12" spans="4:21" x14ac:dyDescent="0.25">
      <c r="D12">
        <f t="shared" ca="1" si="0"/>
        <v>0.74642169021469673</v>
      </c>
      <c r="E12">
        <f t="shared" ca="1" si="1"/>
        <v>2</v>
      </c>
      <c r="F12" s="17">
        <f ca="1">ROUND(RAND()*6+1,2)</f>
        <v>4.53</v>
      </c>
      <c r="G12">
        <f ca="1">F12*SIN(J12/360*2*PI())/SIN(I12/360*2*PI())</f>
        <v>3.7215062914234887</v>
      </c>
      <c r="H12">
        <f ca="1">G12*SIN(K12/360*2*PI())/SIN(J12/360*2*PI())</f>
        <v>4.6004122923911073</v>
      </c>
      <c r="I12" s="17">
        <f t="shared" ref="I12:K20" ca="1" si="2">ROUND(RAND()*60+10,2)</f>
        <v>64.959999999999994</v>
      </c>
      <c r="J12" s="17">
        <f t="shared" ca="1" si="2"/>
        <v>48.1</v>
      </c>
      <c r="K12">
        <f ca="1">180-I12-J12</f>
        <v>66.94</v>
      </c>
      <c r="L12" s="2" t="s">
        <v>66</v>
      </c>
      <c r="M12" t="str">
        <f ca="1">"γ = 180° - α - β = 180° - "&amp;I12&amp;"° - "&amp;J12&amp;"°"</f>
        <v>γ = 180° - α - β = 180° - 64,96° - 48,1°</v>
      </c>
      <c r="N12" s="2" t="str">
        <f ca="1">"γ = "&amp;K12&amp;"°"</f>
        <v>γ = 66,94°</v>
      </c>
      <c r="O12" s="2" t="s">
        <v>67</v>
      </c>
      <c r="P12" s="2" t="str">
        <f>"b:a = sin(β) : sin(α) =&gt; b = a ∙ sin(β) : sin(α)"</f>
        <v>b:a = sin(β) : sin(α) =&gt; b = a ∙ sin(β) : sin(α)</v>
      </c>
      <c r="Q12" s="2" t="str">
        <f ca="1">"b = "&amp;F12&amp;" ∙ sin("&amp;J12&amp;"°) : sin("&amp;I12&amp;"°) = "&amp;ROUND(G12,2)</f>
        <v>b = 4,53 ∙ sin(48,1°) : sin(64,96°) = 3,72</v>
      </c>
      <c r="R12" s="2" t="s">
        <v>52</v>
      </c>
      <c r="S12" s="2" t="str">
        <f>"c:a = sin(γ) : sin(α) =&gt; c = a ∙ sin(γ) : sin(α)"</f>
        <v>c:a = sin(γ) : sin(α) =&gt; c = a ∙ sin(γ) : sin(α)</v>
      </c>
      <c r="T12" s="2" t="str">
        <f ca="1">"c = "&amp;F12&amp;" ∙ sin("&amp;K12&amp;"°) : sin("&amp;I12&amp;"°) = "&amp;ROUND(H12,2)</f>
        <v>c = 4,53 ∙ sin(66,94°) : sin(64,96°) = 4,6</v>
      </c>
      <c r="U12" t="str">
        <f ca="1">"a = "&amp;F12&amp;", α = "&amp;I12&amp;"°, β = "&amp;J12&amp;"°"</f>
        <v>a = 4,53, α = 64,96°, β = 48,1°</v>
      </c>
    </row>
    <row r="13" spans="4:21" x14ac:dyDescent="0.25">
      <c r="D13">
        <f t="shared" ca="1" si="0"/>
        <v>0</v>
      </c>
      <c r="E13">
        <f t="shared" ca="1" si="1"/>
        <v>13</v>
      </c>
      <c r="F13">
        <f ca="1">G13*SIN(I13/360*2*PI())/SIN(J13/360*2*PI())</f>
        <v>1.1629938109400759</v>
      </c>
      <c r="G13" s="17">
        <f ca="1">ROUND(RAND()*6+1,2)</f>
        <v>2.79</v>
      </c>
      <c r="H13" s="2">
        <f ca="1">G13*SIN(K13/360*2*PI())/SIN(J13/360*2*PI())</f>
        <v>3.5394084103826691</v>
      </c>
      <c r="I13" s="17">
        <f t="shared" ca="1" si="2"/>
        <v>16.27</v>
      </c>
      <c r="J13" s="17">
        <f t="shared" ca="1" si="2"/>
        <v>42.23</v>
      </c>
      <c r="K13">
        <f ca="1">180-I13-J13</f>
        <v>121.5</v>
      </c>
      <c r="L13" s="2" t="s">
        <v>66</v>
      </c>
      <c r="M13" t="str">
        <f ca="1">"γ = 180° - α - β = 180° - "&amp;I13&amp;"° - "&amp;J13&amp;"°"</f>
        <v>γ = 180° - α - β = 180° - 16,27° - 42,23°</v>
      </c>
      <c r="N13" s="2" t="str">
        <f ca="1">"γ = "&amp;K13&amp;"°"</f>
        <v>γ = 121,5°</v>
      </c>
      <c r="O13" s="2" t="s">
        <v>68</v>
      </c>
      <c r="P13" s="2" t="str">
        <f>"a:b = sin(α) : sin(β) =&gt; a = b ∙ sin(α) : sin(β)"</f>
        <v>a:b = sin(α) : sin(β) =&gt; a = b ∙ sin(α) : sin(β)</v>
      </c>
      <c r="Q13" s="2" t="str">
        <f ca="1">"a = "&amp;G13&amp;" ∙ sin("&amp;I13&amp;"°) : sin("&amp;J13&amp;"°) = "&amp;ROUND(F13,2)</f>
        <v>a = 2,79 ∙ sin(16,27°) : sin(42,23°) = 1,16</v>
      </c>
      <c r="R13" s="2" t="s">
        <v>52</v>
      </c>
      <c r="S13" s="2" t="str">
        <f>"c:b = sin(γ) : sin(β) =&gt; c = b ∙ sin(γ) : sin(β)"</f>
        <v>c:b = sin(γ) : sin(β) =&gt; c = b ∙ sin(γ) : sin(β)</v>
      </c>
      <c r="T13" s="2" t="str">
        <f ca="1">"c = "&amp;G13&amp;" ∙ sin("&amp;K13&amp;"°) : sin("&amp;J13&amp;"°) = "&amp;ROUND(H13,2)</f>
        <v>c = 2,79 ∙ sin(121,5°) : sin(42,23°) = 3,54</v>
      </c>
      <c r="U13" t="str">
        <f ca="1">"b = "&amp;G13&amp;", α = "&amp;I13&amp;"°, β = "&amp;J13&amp;"°"</f>
        <v>b = 2,79, α = 16,27°, β = 42,23°</v>
      </c>
    </row>
    <row r="14" spans="4:21" x14ac:dyDescent="0.25">
      <c r="D14">
        <f t="shared" ca="1" si="0"/>
        <v>0.53144531802286243</v>
      </c>
      <c r="E14">
        <f t="shared" ca="1" si="1"/>
        <v>5</v>
      </c>
      <c r="F14">
        <f ca="1">H14*SIN(I14/360*2*PI())/SIN(K14/360*2*PI())</f>
        <v>0.79202146799461082</v>
      </c>
      <c r="G14">
        <f ca="1">H14*SIN(J14/360*2*PI())/SIN(K14/360*2*PI())</f>
        <v>0.94760078978593343</v>
      </c>
      <c r="H14" s="17">
        <f ca="1">ROUND(RAND()*6+1,2)</f>
        <v>1.03</v>
      </c>
      <c r="I14" s="17">
        <f t="shared" ca="1" si="2"/>
        <v>46.99</v>
      </c>
      <c r="J14" s="17">
        <f t="shared" ca="1" si="2"/>
        <v>61.03</v>
      </c>
      <c r="K14">
        <f ca="1">180-I14-J14</f>
        <v>71.97999999999999</v>
      </c>
      <c r="L14" s="2" t="s">
        <v>66</v>
      </c>
      <c r="M14" t="str">
        <f ca="1">"γ = 180° - α - β = 180° - "&amp;I14&amp;"° - "&amp;J14&amp;"°"</f>
        <v>γ = 180° - α - β = 180° - 46,99° - 61,03°</v>
      </c>
      <c r="N14" s="2" t="str">
        <f ca="1">"γ = "&amp;K14&amp;"°"</f>
        <v>γ = 71,98°</v>
      </c>
      <c r="O14" s="2" t="s">
        <v>68</v>
      </c>
      <c r="P14" s="2" t="str">
        <f>"a:c = sin(α) : sin(γ) =&gt; a = c ∙ sin(α) : sin(γ)"</f>
        <v>a:c = sin(α) : sin(γ) =&gt; a = c ∙ sin(α) : sin(γ)</v>
      </c>
      <c r="Q14" s="2" t="str">
        <f ca="1">"a = "&amp;H14&amp;" ∙ sin("&amp;I14&amp;"°) : sin("&amp;K14&amp;"°) = "&amp;ROUND(F14,2)</f>
        <v>a = 1,03 ∙ sin(46,99°) : sin(71,98°) = 0,79</v>
      </c>
      <c r="R14" s="2" t="s">
        <v>58</v>
      </c>
      <c r="S14" s="2" t="str">
        <f>"b:c = sin(β) : sin(γ) =&gt; b = c ∙ sin(β) : sin(γ)"</f>
        <v>b:c = sin(β) : sin(γ) =&gt; b = c ∙ sin(β) : sin(γ)</v>
      </c>
      <c r="T14" s="2" t="str">
        <f ca="1">"b = "&amp;H14&amp;" ∙ sin("&amp;J14&amp;"°) : sin("&amp;K14&amp;"°) = "&amp;ROUND(G14,2)</f>
        <v>b = 1,03 ∙ sin(61,03°) : sin(71,98°) = 0,95</v>
      </c>
      <c r="U14" t="str">
        <f ca="1">"c = "&amp;H14&amp;", α = "&amp;I14&amp;"°, β = "&amp;J14&amp;"°"</f>
        <v>c = 1,03, α = 46,99°, β = 61,03°</v>
      </c>
    </row>
    <row r="15" spans="4:21" x14ac:dyDescent="0.25">
      <c r="D15">
        <f t="shared" ca="1" si="0"/>
        <v>0</v>
      </c>
      <c r="E15">
        <f t="shared" ca="1" si="1"/>
        <v>13</v>
      </c>
      <c r="F15" s="17">
        <f ca="1">ROUND(RAND()*6+1,2)</f>
        <v>6.78</v>
      </c>
      <c r="G15">
        <f ca="1">F15*SIN(J15/360*2*PI())/SIN(I15/360*2*PI())</f>
        <v>4.7556122972514574</v>
      </c>
      <c r="H15">
        <f ca="1">G15*SIN(K15/360*2*PI())/SIN(J15/360*2*PI())</f>
        <v>3.423527905328521</v>
      </c>
      <c r="I15">
        <f ca="1">180-J15-K15</f>
        <v>110.92999999999999</v>
      </c>
      <c r="J15" s="17">
        <f t="shared" ca="1" si="2"/>
        <v>40.93</v>
      </c>
      <c r="K15" s="17">
        <f t="shared" ca="1" si="2"/>
        <v>28.14</v>
      </c>
      <c r="L15" s="2" t="s">
        <v>69</v>
      </c>
      <c r="M15" t="str">
        <f ca="1">"α = 180° - β - γ = 180° - "&amp;J15&amp;"° - "&amp;K15&amp;"°"</f>
        <v>α = 180° - β - γ = 180° - 40,93° - 28,14°</v>
      </c>
      <c r="N15" t="str">
        <f ca="1">"α = "&amp;I15&amp;"°"</f>
        <v>α = 110,93°</v>
      </c>
      <c r="O15" s="2" t="s">
        <v>67</v>
      </c>
      <c r="P15" s="2" t="str">
        <f>"b:a = sin(β) : sin(α) =&gt; b = a ∙ sin(β) : sin(α)"</f>
        <v>b:a = sin(β) : sin(α) =&gt; b = a ∙ sin(β) : sin(α)</v>
      </c>
      <c r="Q15" s="2" t="str">
        <f ca="1">"b = "&amp;F15&amp;" ∙ sin("&amp;J15&amp;"°) : sin("&amp;I15&amp;"°) = "&amp;ROUND(G15,2)</f>
        <v>b = 6,78 ∙ sin(40,93°) : sin(110,93°) = 4,76</v>
      </c>
      <c r="R15" s="2" t="s">
        <v>52</v>
      </c>
      <c r="S15" s="2" t="str">
        <f>"c:a = sin(γ) : sin(α) =&gt; c = a ∙ sin(γ) : sin(α)"</f>
        <v>c:a = sin(γ) : sin(α) =&gt; c = a ∙ sin(γ) : sin(α)</v>
      </c>
      <c r="T15" s="2" t="str">
        <f ca="1">"c = "&amp;F15&amp;" ∙ sin("&amp;K15&amp;"°) : sin("&amp;I15&amp;"°) = "&amp;ROUND(H15,2)</f>
        <v>c = 6,78 ∙ sin(28,14°) : sin(110,93°) = 3,42</v>
      </c>
      <c r="U15" t="str">
        <f ca="1">"a = "&amp;F15&amp;", β = "&amp;J15&amp;"°, γ = "&amp;K15&amp;"°"</f>
        <v>a = 6,78, β = 40,93°, γ = 28,14°</v>
      </c>
    </row>
    <row r="16" spans="4:21" x14ac:dyDescent="0.25">
      <c r="D16">
        <f t="shared" ca="1" si="0"/>
        <v>0.64700961854058525</v>
      </c>
      <c r="E16">
        <f t="shared" ca="1" si="1"/>
        <v>3</v>
      </c>
      <c r="F16">
        <f ca="1">G16*SIN(I16/360*2*PI())/SIN(J16/360*2*PI())</f>
        <v>2.6111280619822979</v>
      </c>
      <c r="G16" s="17">
        <f ca="1">ROUND(RAND()*6+1,2)</f>
        <v>2.73</v>
      </c>
      <c r="H16" s="2">
        <f ca="1">G16*SIN(K16/360*2*PI())/SIN(J16/360*2*PI())</f>
        <v>2.4279628424209649</v>
      </c>
      <c r="I16">
        <f ca="1">180-J16-K16</f>
        <v>60.49</v>
      </c>
      <c r="J16" s="17">
        <f t="shared" ca="1" si="2"/>
        <v>65.489999999999995</v>
      </c>
      <c r="K16" s="17">
        <f t="shared" ca="1" si="2"/>
        <v>54.02</v>
      </c>
      <c r="L16" s="2" t="s">
        <v>69</v>
      </c>
      <c r="M16" t="str">
        <f ca="1">"α = 180° - β - γ = 180° - "&amp;J16&amp;"° - "&amp;K16&amp;"°"</f>
        <v>α = 180° - β - γ = 180° - 65,49° - 54,02°</v>
      </c>
      <c r="N16" t="str">
        <f ca="1">"α = "&amp;I16&amp;"°"</f>
        <v>α = 60,49°</v>
      </c>
      <c r="O16" s="2" t="s">
        <v>68</v>
      </c>
      <c r="P16" s="2" t="str">
        <f>"a:b = sin(α) : sin(β) =&gt; a = b ∙ sin(α) : sin(β)"</f>
        <v>a:b = sin(α) : sin(β) =&gt; a = b ∙ sin(α) : sin(β)</v>
      </c>
      <c r="Q16" s="2" t="str">
        <f ca="1">"a = "&amp;G16&amp;" ∙ sin("&amp;I16&amp;"°) : sin("&amp;J16&amp;"°) = "&amp;ROUND(F16,2)</f>
        <v>a = 2,73 ∙ sin(60,49°) : sin(65,49°) = 2,61</v>
      </c>
      <c r="R16" s="2" t="s">
        <v>52</v>
      </c>
      <c r="S16" s="2" t="str">
        <f>"c:b = sin(γ) : sin(β) =&gt; c = b ∙ sin(γ) : sin(β)"</f>
        <v>c:b = sin(γ) : sin(β) =&gt; c = b ∙ sin(γ) : sin(β)</v>
      </c>
      <c r="T16" s="2" t="str">
        <f ca="1">"c = "&amp;G16&amp;" ∙ sin("&amp;K16&amp;"°) : sin("&amp;J16&amp;"°) = "&amp;ROUND(H16,2)</f>
        <v>c = 2,73 ∙ sin(54,02°) : sin(65,49°) = 2,43</v>
      </c>
      <c r="U16" t="str">
        <f ca="1">"b = "&amp;G16&amp;", β = "&amp;J16&amp;"°, γ = "&amp;K16&amp;"°"</f>
        <v>b = 2,73, β = 65,49°, γ = 54,02°</v>
      </c>
    </row>
    <row r="17" spans="4:21" x14ac:dyDescent="0.25">
      <c r="D17">
        <f t="shared" ca="1" si="0"/>
        <v>0</v>
      </c>
      <c r="E17">
        <f t="shared" ca="1" si="1"/>
        <v>13</v>
      </c>
      <c r="F17">
        <f ca="1">H17*SIN(I17/360*2*PI())/SIN(K17/360*2*PI())</f>
        <v>15.043197248456517</v>
      </c>
      <c r="G17">
        <f ca="1">H17*SIN(J17/360*2*PI())/SIN(K17/360*2*PI())</f>
        <v>12.113577142811675</v>
      </c>
      <c r="H17" s="17">
        <f ca="1">ROUND(RAND()*6+1,2)</f>
        <v>6.43</v>
      </c>
      <c r="I17">
        <f ca="1">180-J17-K17</f>
        <v>104.2</v>
      </c>
      <c r="J17" s="17">
        <f t="shared" ca="1" si="2"/>
        <v>51.32</v>
      </c>
      <c r="K17" s="17">
        <f t="shared" ca="1" si="2"/>
        <v>24.48</v>
      </c>
      <c r="L17" s="2" t="s">
        <v>69</v>
      </c>
      <c r="M17" t="str">
        <f ca="1">"α = 180° - β - γ = 180° - "&amp;J17&amp;"° - "&amp;K17&amp;"°"</f>
        <v>α = 180° - β - γ = 180° - 51,32° - 24,48°</v>
      </c>
      <c r="N17" t="str">
        <f ca="1">"α = "&amp;I17&amp;"°"</f>
        <v>α = 104,2°</v>
      </c>
      <c r="O17" s="2" t="s">
        <v>68</v>
      </c>
      <c r="P17" s="2" t="str">
        <f>"a:c = sin(α) : sin(γ) =&gt; a = c ∙ sin(α) : sin(γ)"</f>
        <v>a:c = sin(α) : sin(γ) =&gt; a = c ∙ sin(α) : sin(γ)</v>
      </c>
      <c r="Q17" s="2" t="str">
        <f ca="1">"a = "&amp;H17&amp;" ∙ sin("&amp;I17&amp;"°) : sin("&amp;K17&amp;"°) = "&amp;ROUND(F17,2)</f>
        <v>a = 6,43 ∙ sin(104,2°) : sin(24,48°) = 15,04</v>
      </c>
      <c r="R17" s="2" t="s">
        <v>58</v>
      </c>
      <c r="S17" s="2" t="str">
        <f>"b:c = sin(β) : sin(γ) =&gt; b = c ∙ sin(β) : sin(γ)"</f>
        <v>b:c = sin(β) : sin(γ) =&gt; b = c ∙ sin(β) : sin(γ)</v>
      </c>
      <c r="T17" s="2" t="str">
        <f ca="1">"b = "&amp;H17&amp;" ∙ sin("&amp;J17&amp;"°) : sin("&amp;K17&amp;"°) = "&amp;ROUND(G17,2)</f>
        <v>b = 6,43 ∙ sin(51,32°) : sin(24,48°) = 12,11</v>
      </c>
      <c r="U17" t="str">
        <f ca="1">"c = "&amp;H17&amp;", β = "&amp;J17&amp;"°, γ = "&amp;K17&amp;"°"</f>
        <v>c = 6,43, β = 51,32°, γ = 24,48°</v>
      </c>
    </row>
    <row r="18" spans="4:21" ht="14.5" x14ac:dyDescent="0.35">
      <c r="D18">
        <f t="shared" ca="1" si="0"/>
        <v>0</v>
      </c>
      <c r="E18">
        <f t="shared" ca="1" si="1"/>
        <v>13</v>
      </c>
      <c r="F18" s="17">
        <f ca="1">ROUND(RAND()*6+1,2)</f>
        <v>5.87</v>
      </c>
      <c r="G18">
        <f ca="1">F18*SIN(J18/360*2*PI())/SIN(I18/360*2*PI())</f>
        <v>11.868096784775421</v>
      </c>
      <c r="H18">
        <f ca="1">G18*SIN(K18/360*2*PI())/SIN(J18/360*2*PI())</f>
        <v>10.09391415285209</v>
      </c>
      <c r="I18" s="17">
        <f t="shared" ca="1" si="2"/>
        <v>29.62</v>
      </c>
      <c r="J18" s="16">
        <f ca="1">180-I18-K18</f>
        <v>92.179999999999993</v>
      </c>
      <c r="K18" s="17">
        <f t="shared" ca="1" si="2"/>
        <v>58.2</v>
      </c>
      <c r="L18" s="2" t="s">
        <v>70</v>
      </c>
      <c r="M18" t="str">
        <f ca="1">"β = 180° - α - γ = 180° - "&amp;I18&amp;"° - "&amp;K18&amp;"°"</f>
        <v>β = 180° - α - γ = 180° - 29,62° - 58,2°</v>
      </c>
      <c r="N18" t="str">
        <f ca="1">"β = "&amp;J18&amp;"°"</f>
        <v>β = 92,18°</v>
      </c>
      <c r="O18" s="2" t="s">
        <v>67</v>
      </c>
      <c r="P18" s="2" t="str">
        <f>"b:a = sin(β) : sin(α) =&gt; b = a ∙ sin(β) : sin(α)"</f>
        <v>b:a = sin(β) : sin(α) =&gt; b = a ∙ sin(β) : sin(α)</v>
      </c>
      <c r="Q18" s="2" t="str">
        <f ca="1">"b = "&amp;F18&amp;" ∙ sin("&amp;J18&amp;"°) : sin("&amp;I18&amp;"°) = "&amp;ROUND(G18,2)</f>
        <v>b = 5,87 ∙ sin(92,18°) : sin(29,62°) = 11,87</v>
      </c>
      <c r="R18" s="2" t="s">
        <v>52</v>
      </c>
      <c r="S18" s="2" t="str">
        <f>"c:a = sin(γ) : sin(α) =&gt; c = a ∙ sin(γ) : sin(α)"</f>
        <v>c:a = sin(γ) : sin(α) =&gt; c = a ∙ sin(γ) : sin(α)</v>
      </c>
      <c r="T18" s="2" t="str">
        <f ca="1">"c = "&amp;F18&amp;" ∙ sin("&amp;K18&amp;"°) : sin("&amp;I18&amp;"°) = "&amp;ROUND(H18,2)</f>
        <v>c = 5,87 ∙ sin(58,2°) : sin(29,62°) = 10,09</v>
      </c>
      <c r="U18" t="str">
        <f ca="1">"a = "&amp;F18&amp;", α = "&amp;I18&amp;"°, γ = "&amp;K18&amp;"°"</f>
        <v>a = 5,87, α = 29,62°, γ = 58,2°</v>
      </c>
    </row>
    <row r="19" spans="4:21" ht="14.5" x14ac:dyDescent="0.35">
      <c r="D19">
        <f t="shared" ca="1" si="0"/>
        <v>0</v>
      </c>
      <c r="E19">
        <f t="shared" ca="1" si="1"/>
        <v>13</v>
      </c>
      <c r="F19">
        <f ca="1">G19*SIN(I19/360*2*PI())/SIN(J19/360*2*PI())</f>
        <v>2.2677111418347975</v>
      </c>
      <c r="G19" s="17">
        <f ca="1">ROUND(RAND()*6+1,2)</f>
        <v>2.66</v>
      </c>
      <c r="H19" s="2">
        <f ca="1">G19*SIN(K19/360*2*PI())/SIN(J19/360*2*PI())</f>
        <v>0.78230249678815378</v>
      </c>
      <c r="I19" s="17">
        <f t="shared" ca="1" si="2"/>
        <v>52.3</v>
      </c>
      <c r="J19" s="16">
        <f ca="1">180-I19-K19</f>
        <v>111.86</v>
      </c>
      <c r="K19" s="17">
        <f t="shared" ca="1" si="2"/>
        <v>15.84</v>
      </c>
      <c r="L19" s="2" t="s">
        <v>70</v>
      </c>
      <c r="M19" t="str">
        <f ca="1">"β = 180° - α - γ = 180° - "&amp;I19&amp;"° - "&amp;K19&amp;"°"</f>
        <v>β = 180° - α - γ = 180° - 52,3° - 15,84°</v>
      </c>
      <c r="N19" t="str">
        <f ca="1">"β = "&amp;J19&amp;"°"</f>
        <v>β = 111,86°</v>
      </c>
      <c r="O19" s="2" t="s">
        <v>68</v>
      </c>
      <c r="P19" s="2" t="str">
        <f>"a:b = sin(α) : sin(β) =&gt; a = b ∙ sin(α) : sin(β)"</f>
        <v>a:b = sin(α) : sin(β) =&gt; a = b ∙ sin(α) : sin(β)</v>
      </c>
      <c r="Q19" s="2" t="str">
        <f ca="1">"a = "&amp;G19&amp;" ∙ sin("&amp;I19&amp;"°) : sin("&amp;J19&amp;"°) = "&amp;ROUND(F19,2)</f>
        <v>a = 2,66 ∙ sin(52,3°) : sin(111,86°) = 2,27</v>
      </c>
      <c r="R19" s="2" t="s">
        <v>52</v>
      </c>
      <c r="S19" s="2" t="str">
        <f>"c:b = sin(γ) : sin(β) =&gt; c = b ∙ sin(γ) : sin(β)"</f>
        <v>c:b = sin(γ) : sin(β) =&gt; c = b ∙ sin(γ) : sin(β)</v>
      </c>
      <c r="T19" s="2" t="str">
        <f ca="1">"c = "&amp;G19&amp;" ∙ sin("&amp;K19&amp;"°) : sin("&amp;J19&amp;"°) = "&amp;ROUND(H19,2)</f>
        <v>c = 2,66 ∙ sin(15,84°) : sin(111,86°) = 0,78</v>
      </c>
      <c r="U19" t="str">
        <f ca="1">"b = "&amp;G19&amp;", α = "&amp;I19&amp;"°, γ = "&amp;K19&amp;"°"</f>
        <v>b = 2,66, α = 52,3°, γ = 15,84°</v>
      </c>
    </row>
    <row r="20" spans="4:21" ht="14.5" x14ac:dyDescent="0.35">
      <c r="D20">
        <f t="shared" ca="1" si="0"/>
        <v>0.1203015999065109</v>
      </c>
      <c r="E20">
        <f t="shared" ca="1" si="1"/>
        <v>11</v>
      </c>
      <c r="F20">
        <f ca="1">H20*SIN(I20/360*2*PI())/SIN(K20/360*2*PI())</f>
        <v>1.361987262043282</v>
      </c>
      <c r="G20">
        <f ca="1">H20*SIN(J20/360*2*PI())/SIN(K20/360*2*PI())</f>
        <v>2.9939996562839513</v>
      </c>
      <c r="H20" s="17">
        <f ca="1">ROUND(RAND()*6+1,2)</f>
        <v>2.7</v>
      </c>
      <c r="I20" s="17">
        <f t="shared" ca="1" si="2"/>
        <v>27.05</v>
      </c>
      <c r="J20" s="16">
        <f ca="1">180-I20-K20</f>
        <v>88.589999999999989</v>
      </c>
      <c r="K20" s="17">
        <f t="shared" ca="1" si="2"/>
        <v>64.36</v>
      </c>
      <c r="L20" s="2" t="s">
        <v>70</v>
      </c>
      <c r="M20" t="str">
        <f ca="1">"β = 180° - α - γ = 180° - "&amp;I20&amp;"° - "&amp;K20&amp;"°"</f>
        <v>β = 180° - α - γ = 180° - 27,05° - 64,36°</v>
      </c>
      <c r="N20" t="str">
        <f ca="1">"β = "&amp;J20&amp;"°"</f>
        <v>β = 88,59°</v>
      </c>
      <c r="O20" s="2" t="s">
        <v>68</v>
      </c>
      <c r="P20" s="2" t="str">
        <f>"a:c = sin(α) : sin(γ) =&gt; a = c ∙ sin(α) : sin(γ)"</f>
        <v>a:c = sin(α) : sin(γ) =&gt; a = c ∙ sin(α) : sin(γ)</v>
      </c>
      <c r="Q20" s="2" t="str">
        <f ca="1">"a = "&amp;H20&amp;" ∙ sin("&amp;I20&amp;"°) : sin("&amp;K20&amp;"°) = "&amp;ROUND(F20,2)</f>
        <v>a = 2,7 ∙ sin(27,05°) : sin(64,36°) = 1,36</v>
      </c>
      <c r="R20" s="2" t="s">
        <v>58</v>
      </c>
      <c r="S20" s="2" t="str">
        <f>"b:c = sin(β) : sin(γ) =&gt; b = c ∙ sin(β) : sin(γ)"</f>
        <v>b:c = sin(β) : sin(γ) =&gt; b = c ∙ sin(β) : sin(γ)</v>
      </c>
      <c r="T20" s="2" t="str">
        <f ca="1">"b = "&amp;H20&amp;" ∙ sin("&amp;J20&amp;"°) : sin("&amp;K20&amp;"°) = "&amp;ROUND(G20,2)</f>
        <v>b = 2,7 ∙ sin(88,59°) : sin(64,36°) = 2,99</v>
      </c>
      <c r="U20" t="str">
        <f ca="1">"c = "&amp;H20&amp;", α = "&amp;I20&amp;"°, γ = "&amp;K20&amp;"°"</f>
        <v>c = 2,7, α = 27,05°, γ = 64,36°</v>
      </c>
    </row>
    <row r="21" spans="4:21" x14ac:dyDescent="0.25">
      <c r="D21">
        <f t="shared" ca="1" si="0"/>
        <v>0</v>
      </c>
      <c r="E21">
        <f t="shared" ca="1" si="1"/>
        <v>13</v>
      </c>
      <c r="F21" s="17">
        <f ca="1">ROUND(RAND()*6+1,2)+G21</f>
        <v>2.61</v>
      </c>
      <c r="G21" s="17">
        <f ca="1">ROUND(RAND()*6+1,2)</f>
        <v>1.44</v>
      </c>
      <c r="H21">
        <f ca="1">G21*SIN(K21/360*2*PI())/SIN(J21/360*2*PI())</f>
        <v>3.2633195868632696</v>
      </c>
      <c r="I21" s="17">
        <f ca="1">ROUND(RAND()*60+10,2)</f>
        <v>51.03</v>
      </c>
      <c r="J21">
        <f ca="1">ASIN(G21/F21*SIN(I21/360*2*PI()))*360/2/PI()</f>
        <v>25.40106512230059</v>
      </c>
      <c r="K21">
        <f ca="1">180-I21-J21</f>
        <v>103.56893487769941</v>
      </c>
      <c r="L21" s="2" t="s">
        <v>50</v>
      </c>
      <c r="M21" s="2" t="str">
        <f>"b:a = sin(β) : sin(α) =&gt; sin(β) = b : a ∙ sin(α)"</f>
        <v>b:a = sin(β) : sin(α) =&gt; sin(β) = b : a ∙ sin(α)</v>
      </c>
      <c r="N21" s="2" t="str">
        <f ca="1">"sin(β) = "&amp;G21&amp;" : "&amp;ROUND(F21,2)&amp;" ∙ sin("&amp;I21&amp;"°) =&gt; β = "&amp;ROUND(J21,2)&amp;"°"</f>
        <v>sin(β) = 1,44 : 2,61 ∙ sin(51,03°) =&gt; β = 25,4°</v>
      </c>
      <c r="O21" s="2" t="s">
        <v>51</v>
      </c>
      <c r="P21" s="2" t="str">
        <f ca="1">"γ = 180° - α - β = 180° - "&amp;ROUND(I21,2)&amp;"° - "&amp;ROUND(J21,2)&amp;"°"</f>
        <v>γ = 180° - α - β = 180° - 51,03° - 25,4°</v>
      </c>
      <c r="Q21" s="2" t="str">
        <f ca="1">"γ = "&amp;ROUND(K21,2)&amp;"°"</f>
        <v>γ = 103,57°</v>
      </c>
      <c r="R21" s="2" t="s">
        <v>52</v>
      </c>
      <c r="S21" s="2" t="str">
        <f>"c:a = sin(γ) : sin(α) =&gt; c = a ∙ sin(γ) : sin(α)"</f>
        <v>c:a = sin(γ) : sin(α) =&gt; c = a ∙ sin(γ) : sin(α)</v>
      </c>
      <c r="T21" s="2" t="str">
        <f ca="1">"c = "&amp;F21&amp;" ∙ sin("&amp;ROUND(K21,2)&amp;"°) : sin("&amp;ROUND(I21,2)&amp;"°) = "&amp;ROUND(H21,2)</f>
        <v>c = 2,61 ∙ sin(103,57°) : sin(51,03°) = 3,26</v>
      </c>
      <c r="U21" t="str">
        <f ca="1">"a = "&amp;F21&amp;", b = "&amp;G21&amp;", α = "&amp;I21&amp;"°"</f>
        <v>a = 2,61, b = 1,44, α = 51,03°</v>
      </c>
    </row>
    <row r="22" spans="4:21" x14ac:dyDescent="0.25">
      <c r="D22">
        <f ca="1">IF(AND(I22&lt;90,J22&lt;90,K22&lt;90),RAND(),0)</f>
        <v>0</v>
      </c>
      <c r="E22">
        <f t="shared" ca="1" si="1"/>
        <v>13</v>
      </c>
      <c r="F22" s="17">
        <f ca="1">ROUND(RAND()*6+1,2)+G22</f>
        <v>9.01</v>
      </c>
      <c r="G22" s="17">
        <f ca="1">ROUND(RAND()*6+1,2)</f>
        <v>6</v>
      </c>
      <c r="H22">
        <f ca="1">G22*SIN(K22/360*2*PI())/SIN(J22/360*2*PI())</f>
        <v>11.174338596273444</v>
      </c>
      <c r="I22" s="17">
        <f ca="1">ROUND(RAND()*60+10,2)</f>
        <v>53.54</v>
      </c>
      <c r="J22">
        <f ca="1">ASIN(G22/F22*SIN(I22/360*2*PI()))*360/2/PI()</f>
        <v>32.383674142164026</v>
      </c>
      <c r="K22">
        <f ca="1">180-I22-J22</f>
        <v>94.076325857835982</v>
      </c>
      <c r="L22" s="2" t="s">
        <v>50</v>
      </c>
      <c r="M22" s="2" t="str">
        <f>"b:a = sin(β) : sin(α) =&gt; sin(β) = b : a ∙ sin(α)"</f>
        <v>b:a = sin(β) : sin(α) =&gt; sin(β) = b : a ∙ sin(α)</v>
      </c>
      <c r="N22" s="2" t="str">
        <f ca="1">"sin(β) = "&amp;G22&amp;" : "&amp;ROUND(F22,2)&amp;" ∙ sin("&amp;I22&amp;"°) =&gt; β = "&amp;ROUND(J22,2)&amp;"°"</f>
        <v>sin(β) = 6 : 9,01 ∙ sin(53,54°) =&gt; β = 32,38°</v>
      </c>
      <c r="O22" s="2" t="s">
        <v>51</v>
      </c>
      <c r="P22" s="2" t="str">
        <f ca="1">"γ = 180° - α - β = 180° - "&amp;ROUND(I22,2)&amp;"° - "&amp;ROUND(J22,2)&amp;"°"</f>
        <v>γ = 180° - α - β = 180° - 53,54° - 32,38°</v>
      </c>
      <c r="Q22" s="2" t="str">
        <f ca="1">"γ = "&amp;ROUND(K22,2)&amp;"°"</f>
        <v>γ = 94,08°</v>
      </c>
      <c r="R22" s="2" t="s">
        <v>52</v>
      </c>
      <c r="S22" s="2" t="str">
        <f>"c:a = sin(γ) : sin(α) =&gt; c = a ∙ sin(γ) : sin(α)"</f>
        <v>c:a = sin(γ) : sin(α) =&gt; c = a ∙ sin(γ) : sin(α)</v>
      </c>
      <c r="T22" s="2" t="str">
        <f ca="1">"c = "&amp;F22&amp;" ∙ sin("&amp;ROUND(K22,2)&amp;"°) : sin("&amp;ROUND(I22,2)&amp;"°) = "&amp;ROUND(H22,2)</f>
        <v>c = 9,01 ∙ sin(94,08°) : sin(53,54°) = 11,17</v>
      </c>
      <c r="U22" t="str">
        <f ca="1">"a = "&amp;F22&amp;", b = "&amp;G22&amp;", α = "&amp;I22&amp;"°"</f>
        <v>a = 9,01, b = 6, α = 53,54°</v>
      </c>
    </row>
    <row r="23" spans="4:21" x14ac:dyDescent="0.25">
      <c r="D23">
        <f t="shared" ref="D23:D40" ca="1" si="3">IF(AND(I23&lt;90,J23&lt;90,K23&lt;90),RAND(),0)</f>
        <v>1.8797951706632565E-2</v>
      </c>
      <c r="E23">
        <f t="shared" ca="1" si="1"/>
        <v>12</v>
      </c>
      <c r="F23" s="18">
        <f ca="1">SQRT(G23^2+H23^2-2*G23*H23*COS(I23/360*2*PI()))</f>
        <v>4.6941432672304346</v>
      </c>
      <c r="G23" s="17">
        <f ca="1">ROUND(RAND()*6+1,2)</f>
        <v>4.42</v>
      </c>
      <c r="H23" s="17">
        <f ca="1">ROUND(RAND()*6+1,2)</f>
        <v>4.4800000000000004</v>
      </c>
      <c r="I23" s="17">
        <f ca="1">ROUND(RAND()*60+10,2)</f>
        <v>63.66</v>
      </c>
      <c r="J23">
        <f ca="1">ASIN(G23/F23*SIN(I23/360*2*PI()))*360/2/PI()</f>
        <v>57.547772644354886</v>
      </c>
      <c r="K23">
        <f ca="1">180-I23-J23</f>
        <v>58.792227355645117</v>
      </c>
      <c r="L23" s="2" t="s">
        <v>53</v>
      </c>
      <c r="M23" s="2" t="str">
        <f ca="1">"a² = "&amp;G23&amp;"² + "&amp;H23&amp;"² - 2∙"&amp;G23&amp;"∙"&amp;H23&amp;"∙cos("&amp;I23&amp;"°)"</f>
        <v>a² = 4,42² + 4,48² - 2∙4,42∙4,48∙cos(63,66°)</v>
      </c>
      <c r="N23" s="2" t="str">
        <f ca="1">"a = "&amp;ROUND(F23,2)</f>
        <v>a = 4,69</v>
      </c>
      <c r="O23" s="2" t="s">
        <v>54</v>
      </c>
      <c r="P23" s="2" t="str">
        <f>"b:a = sin(β) : sin(α) =&gt; sin(β) = b : a ∙ sin(α)"</f>
        <v>b:a = sin(β) : sin(α) =&gt; sin(β) = b : a ∙ sin(α)</v>
      </c>
      <c r="Q23" s="2" t="str">
        <f ca="1">"sin(β) = "&amp;G23&amp;" : "&amp;ROUND(F23,2)&amp;" ∙ sin("&amp;I23&amp;"°) =&gt; β = "&amp;ROUND(J23,2)&amp;"°"</f>
        <v>sin(β) = 4,42 : 4,69 ∙ sin(63,66°) =&gt; β = 57,55°</v>
      </c>
      <c r="R23" s="2" t="s">
        <v>55</v>
      </c>
      <c r="S23" t="str">
        <f ca="1">"γ = 180° - α - β = 180° - "&amp;I23&amp;"° - "&amp;ROUND(J23,2)&amp;"°"</f>
        <v>γ = 180° - α - β = 180° - 63,66° - 57,55°</v>
      </c>
      <c r="T23" s="2" t="str">
        <f ca="1">"γ = "&amp;ROUND(K23,2)&amp;"°"</f>
        <v>γ = 58,79°</v>
      </c>
      <c r="U23" t="str">
        <f ca="1">"b = "&amp;G23&amp;", c = "&amp;H23&amp;", α = "&amp;I23&amp;"°"</f>
        <v>b = 4,42, c = 4,48, α = 63,66°</v>
      </c>
    </row>
    <row r="24" spans="4:21" x14ac:dyDescent="0.25">
      <c r="D24">
        <f t="shared" ca="1" si="3"/>
        <v>0</v>
      </c>
      <c r="E24">
        <f t="shared" ca="1" si="1"/>
        <v>13</v>
      </c>
      <c r="F24" s="17">
        <f ca="1">ROUND(RAND()*6+1,2)+H24</f>
        <v>7</v>
      </c>
      <c r="G24">
        <f ca="1">F24*SIN(J24*2*PI()/360)/SIN(I24*2*PI()/360)</f>
        <v>9.9388496866239215</v>
      </c>
      <c r="H24" s="17">
        <f ca="1">ROUND(RAND()*6+1,2)</f>
        <v>3.95</v>
      </c>
      <c r="I24" s="17">
        <f ca="1">ROUND(RAND()*60+10,2)</f>
        <v>33.619999999999997</v>
      </c>
      <c r="J24">
        <f ca="1">180-I24-K24</f>
        <v>128.17396430148483</v>
      </c>
      <c r="K24">
        <f ca="1">ASIN(H24/F24*SIN(I24/360*2*PI()))/2/PI()*360</f>
        <v>18.206035698515169</v>
      </c>
      <c r="L24" s="2" t="s">
        <v>56</v>
      </c>
      <c r="M24" s="2" t="str">
        <f>"c:a = sin(γ) : sin(α) =&gt; sin(γ) = c : a ∙ sin(α)"</f>
        <v>c:a = sin(γ) : sin(α) =&gt; sin(γ) = c : a ∙ sin(α)</v>
      </c>
      <c r="N24" s="2" t="str">
        <f ca="1">"sin(γ) = "&amp;H24&amp;" : "&amp;ROUND(F24,2)&amp;" ∙ sin("&amp;I24&amp;"°) =&gt; γ = "&amp;ROUND(K24,2)&amp;"°"</f>
        <v>sin(γ) = 3,95 : 7 ∙ sin(33,62°) =&gt; γ = 18,21°</v>
      </c>
      <c r="O24" s="2" t="s">
        <v>57</v>
      </c>
      <c r="P24" t="str">
        <f ca="1">"β = 180° - α - γ = 180° - "&amp;I24&amp;"° - "&amp;ROUND(K24,2)&amp;"°"</f>
        <v>β = 180° - α - γ = 180° - 33,62° - 18,21°</v>
      </c>
      <c r="Q24" t="str">
        <f ca="1">"β = "&amp;ROUND(J24,2)&amp;"°"</f>
        <v>β = 128,17°</v>
      </c>
      <c r="R24" s="2" t="s">
        <v>58</v>
      </c>
      <c r="S24" s="2" t="str">
        <f>"b:a = sin(β) : sin(α) =&gt; b = a ∙ sin(β) : sin(α)"</f>
        <v>b:a = sin(β) : sin(α) =&gt; b = a ∙ sin(β) : sin(α)</v>
      </c>
      <c r="T24" s="2" t="str">
        <f ca="1">"b = "&amp;F24&amp;" ∙ sin("&amp;ROUND(J24,2)&amp;"°) : sin("&amp;I24&amp;"°) = "&amp;ROUND(G24,2)</f>
        <v>b = 7 ∙ sin(128,17°) : sin(33,62°) = 9,94</v>
      </c>
      <c r="U24" t="str">
        <f ca="1">"a = "&amp;F24&amp;", c = "&amp;H24&amp;", α = "&amp;I24&amp;"°"</f>
        <v>a = 7, c = 3,95, α = 33,62°</v>
      </c>
    </row>
    <row r="25" spans="4:21" x14ac:dyDescent="0.25">
      <c r="D25">
        <f t="shared" ca="1" si="3"/>
        <v>0</v>
      </c>
      <c r="E25">
        <f t="shared" ca="1" si="1"/>
        <v>13</v>
      </c>
      <c r="F25" s="17">
        <f ca="1">ROUND(RAND()*6+1,2)</f>
        <v>4.03</v>
      </c>
      <c r="G25" s="17">
        <f ca="1">ROUND(RAND()*6+1,2)+F25</f>
        <v>8.67</v>
      </c>
      <c r="H25">
        <f ca="1">G25*SIN(K25/360*2*PI())/SIN(J25/360*2*PI())</f>
        <v>11.580849580125728</v>
      </c>
      <c r="I25">
        <f ca="1">ASIN(F25/G25*SIN(J25/360*2*PI()))*360/2/PI()</f>
        <v>15.988341384204466</v>
      </c>
      <c r="J25" s="17">
        <f ca="1">ROUND(RAND()*60+10,2)</f>
        <v>36.340000000000003</v>
      </c>
      <c r="K25">
        <f ca="1">180-I25-J25</f>
        <v>127.67165861579554</v>
      </c>
      <c r="L25" s="2" t="s">
        <v>59</v>
      </c>
      <c r="M25" s="2" t="str">
        <f>"a:b = sin(α) : sin(β) =&gt; sin(α) = a : b ∙ sin(β)"</f>
        <v>a:b = sin(α) : sin(β) =&gt; sin(α) = a : b ∙ sin(β)</v>
      </c>
      <c r="N25" s="2" t="str">
        <f ca="1">"sin(α) = "&amp;F25&amp;" : "&amp;ROUND(G25,2)&amp;" ∙ sin("&amp;J25&amp;"°) =&gt; α = "&amp;ROUND(I25,2)&amp;"°"</f>
        <v>sin(α) = 4,03 : 8,67 ∙ sin(36,34°) =&gt; α = 15,99°</v>
      </c>
      <c r="O25" s="2" t="s">
        <v>51</v>
      </c>
      <c r="P25" s="2" t="str">
        <f ca="1">"γ = 180° - α - β = 180° - "&amp;F25&amp;"° - "&amp;ROUND(G25,2)&amp;"°"</f>
        <v>γ = 180° - α - β = 180° - 4,03° - 8,67°</v>
      </c>
      <c r="Q25" s="2" t="str">
        <f ca="1">"γ = "&amp;ROUND(K25,2)&amp;"°"</f>
        <v>γ = 127,67°</v>
      </c>
      <c r="R25" s="2" t="s">
        <v>52</v>
      </c>
      <c r="S25" s="2" t="str">
        <f>"c:b = sin(γ) : sin(β) =&gt; c = b ∙ sin(γ) : sin(β)"</f>
        <v>c:b = sin(γ) : sin(β) =&gt; c = b ∙ sin(γ) : sin(β)</v>
      </c>
      <c r="T25" s="2" t="str">
        <f ca="1">"c = "&amp;G25&amp;" ∙ sin("&amp;ROUND(K25,2)&amp;"°) : sin("&amp;ROUND(J25,2)&amp;"°) = "&amp;ROUND(H25,2)</f>
        <v>c = 8,67 ∙ sin(127,67°) : sin(36,34°) = 11,58</v>
      </c>
      <c r="U25" t="str">
        <f ca="1">"a = "&amp;F25&amp;", b = "&amp;G25&amp;", β = "&amp;J25&amp;"°"</f>
        <v>a = 4,03, b = 8,67, β = 36,34°</v>
      </c>
    </row>
    <row r="26" spans="4:21" x14ac:dyDescent="0.25">
      <c r="D26">
        <f t="shared" ca="1" si="3"/>
        <v>0</v>
      </c>
      <c r="E26">
        <f t="shared" ca="1" si="1"/>
        <v>13</v>
      </c>
      <c r="F26">
        <f ca="1">G26*SIN(I26/360*2*PI())/SIN(J26/360*2*PI())</f>
        <v>10.166103969713154</v>
      </c>
      <c r="G26" s="17">
        <f ca="1">ROUND(RAND()*6+1,2)+H26</f>
        <v>8.2199999999999989</v>
      </c>
      <c r="H26" s="17">
        <f ca="1">ROUND(RAND()*6+1,2)</f>
        <v>5.09</v>
      </c>
      <c r="I26">
        <f ca="1">180-J26-K26</f>
        <v>96.775985618951637</v>
      </c>
      <c r="J26" s="17">
        <f ca="1">ROUND(RAND()*60+10,2)</f>
        <v>53.41</v>
      </c>
      <c r="K26">
        <f ca="1">ASIN(H26/G26*SIN(J26/360*2*PI()))*360/2/PI()</f>
        <v>29.81401438104837</v>
      </c>
      <c r="L26" s="2" t="s">
        <v>56</v>
      </c>
      <c r="M26" s="2" t="str">
        <f>"c:b = sin(γ) : sin(β) =&gt; sin(γ) = c : b ∙ sin(β)"</f>
        <v>c:b = sin(γ) : sin(β) =&gt; sin(γ) = c : b ∙ sin(β)</v>
      </c>
      <c r="N26" s="2" t="str">
        <f ca="1">"sin(γ) = "&amp;H26&amp;" : "&amp;ROUND(G26,2)&amp;" ∙ sin("&amp;J26&amp;"°) =&gt; γ = "&amp;ROUND(K26,2)&amp;"°"</f>
        <v>sin(γ) = 5,09 : 8,22 ∙ sin(53,41°) =&gt; γ = 29,81°</v>
      </c>
      <c r="O26" s="2" t="s">
        <v>60</v>
      </c>
      <c r="P26" t="str">
        <f ca="1">"α = 180° - β - γ = 180° - "&amp;J26&amp;"° - "&amp;ROUND(K26,2)&amp;"°"</f>
        <v>α = 180° - β - γ = 180° - 53,41° - 29,81°</v>
      </c>
      <c r="Q26" t="str">
        <f ca="1">"α = "&amp;ROUND(I26,2)&amp;"°"</f>
        <v>α = 96,78°</v>
      </c>
      <c r="R26" s="2" t="s">
        <v>61</v>
      </c>
      <c r="S26" s="2" t="str">
        <f>"a:b = sin(α) : sin(β) =&gt; a = b ∙ sin(α) : sin(β)"</f>
        <v>a:b = sin(α) : sin(β) =&gt; a = b ∙ sin(α) : sin(β)</v>
      </c>
      <c r="T26" s="2" t="str">
        <f ca="1">"a = "&amp;G26&amp;" ∙ sin("&amp;ROUND(I26,2)&amp;"°) : sin("&amp;J26&amp;"°) = "&amp;ROUND(F26,2)</f>
        <v>a = 8,22 ∙ sin(96,78°) : sin(53,41°) = 10,17</v>
      </c>
      <c r="U26" t="str">
        <f ca="1">"b = "&amp;G26&amp;", c = "&amp;H26&amp;", β = "&amp;J26&amp;"°"</f>
        <v>b = 8,22, c = 5,09, β = 53,41°</v>
      </c>
    </row>
    <row r="27" spans="4:21" x14ac:dyDescent="0.25">
      <c r="D27">
        <f t="shared" ca="1" si="3"/>
        <v>0</v>
      </c>
      <c r="E27">
        <f t="shared" ca="1" si="1"/>
        <v>13</v>
      </c>
      <c r="F27" s="17">
        <f ca="1">ROUND(RAND()*6+1,2)</f>
        <v>3.97</v>
      </c>
      <c r="G27" s="18">
        <f ca="1">SQRT(F27^2+H27^2-2*F27*H27*COS(J27/360*2*PI()))</f>
        <v>1.0264192207955194</v>
      </c>
      <c r="H27" s="17">
        <f ca="1">ROUND(RAND()*6+1,2)</f>
        <v>4.32</v>
      </c>
      <c r="I27">
        <f ca="1">ASIN(F27/G27*SIN(J27/360*2*PI()))*360/2/PI()</f>
        <v>63.51416854863885</v>
      </c>
      <c r="J27" s="17">
        <f ca="1">ROUND(RAND()*60+10,2)</f>
        <v>13.38</v>
      </c>
      <c r="K27">
        <f ca="1">180-I27-J27</f>
        <v>103.10583145136115</v>
      </c>
      <c r="L27" s="2" t="s">
        <v>62</v>
      </c>
      <c r="M27" s="2" t="str">
        <f ca="1">"b² = "&amp;F27&amp;"² + "&amp;H27&amp;"² - 2∙"&amp;F27&amp;"∙"&amp;H27&amp;"∙cos("&amp;J27&amp;"°)"</f>
        <v>b² = 3,97² + 4,32² - 2∙3,97∙4,32∙cos(13,38°)</v>
      </c>
      <c r="N27" s="2" t="str">
        <f ca="1">"b = "&amp;ROUND(G27,2)</f>
        <v>b = 1,03</v>
      </c>
      <c r="O27" s="2" t="s">
        <v>63</v>
      </c>
      <c r="P27" s="2" t="str">
        <f>"a:b = sin(α) : sin(β) =&gt; sin(α) = a : b ∙ sin(β)"</f>
        <v>a:b = sin(α) : sin(β) =&gt; sin(α) = a : b ∙ sin(β)</v>
      </c>
      <c r="Q27" s="2" t="str">
        <f ca="1">"sin(α) = "&amp;F27&amp;" : "&amp;ROUND(G27,2)&amp;" ∙ sin("&amp;J27&amp;"°) =&gt; α = "&amp;ROUND(I27,2)&amp;"°"</f>
        <v>sin(α) = 3,97 : 1,03 ∙ sin(13,38°) =&gt; α = 63,51°</v>
      </c>
      <c r="R27" s="2" t="s">
        <v>55</v>
      </c>
      <c r="S27" t="str">
        <f ca="1">"γ = 180° - α - β = 180° - "&amp;ROUND(I27,2)&amp;"° - "&amp;ROUND(J27,2)&amp;"°"</f>
        <v>γ = 180° - α - β = 180° - 63,51° - 13,38°</v>
      </c>
      <c r="T27" s="2" t="str">
        <f ca="1">"γ = "&amp;ROUND(K27,2)&amp;"°"</f>
        <v>γ = 103,11°</v>
      </c>
      <c r="U27" t="str">
        <f ca="1">"a = "&amp;F27&amp;", c = "&amp;H27&amp;", β = "&amp;J27&amp;"°"</f>
        <v>a = 3,97, c = 4,32, β = 13,38°</v>
      </c>
    </row>
    <row r="28" spans="4:21" x14ac:dyDescent="0.25">
      <c r="D28">
        <f t="shared" ca="1" si="3"/>
        <v>0</v>
      </c>
      <c r="E28">
        <f t="shared" ca="1" si="1"/>
        <v>13</v>
      </c>
      <c r="F28" s="17">
        <f ca="1">ROUND(RAND()*6+1,2)</f>
        <v>5.59</v>
      </c>
      <c r="G28" s="17">
        <f ca="1">ROUND(RAND()*6+1,2)</f>
        <v>2.7</v>
      </c>
      <c r="H28" s="18">
        <f ca="1">SQRT(F28^2+G28^2-2*F28*G28*COS(K28/360*2*PI()))</f>
        <v>3.6212581332957083</v>
      </c>
      <c r="I28">
        <f ca="1">ASIN(F28/H28*SIN(K28/360*2*PI()))*360/2/PI()</f>
        <v>56.318589461959611</v>
      </c>
      <c r="J28">
        <f ca="1">180-I28-K28</f>
        <v>91.061410538040377</v>
      </c>
      <c r="K28" s="17">
        <f ca="1">ROUND(RAND()*60+10,2)</f>
        <v>32.619999999999997</v>
      </c>
      <c r="L28" s="2" t="s">
        <v>64</v>
      </c>
      <c r="M28" s="2" t="str">
        <f ca="1">"c² = "&amp;F28&amp;"² + "&amp;G28&amp;"² - 2∙"&amp;F28&amp;"∙"&amp;G28&amp;"∙cos("&amp;K28&amp;"°)"</f>
        <v>c² = 5,59² + 2,7² - 2∙5,59∙2,7∙cos(32,62°)</v>
      </c>
      <c r="N28" s="2" t="str">
        <f ca="1">"c = "&amp;ROUND(H28,2)</f>
        <v>c = 3,62</v>
      </c>
      <c r="O28" s="2" t="s">
        <v>63</v>
      </c>
      <c r="P28" s="2" t="str">
        <f>"a:c = sin(α) : sin(γ) =&gt; sin(α) = a : c ∙ sin(γ)"</f>
        <v>a:c = sin(α) : sin(γ) =&gt; sin(α) = a : c ∙ sin(γ)</v>
      </c>
      <c r="Q28" s="2" t="str">
        <f ca="1">"sin(α) = "&amp;F28&amp;" : "&amp;ROUND(H28,2)&amp;" ∙ sin("&amp;K28&amp;"°) =&gt; α = "&amp;ROUND(I28,2)&amp;"°"</f>
        <v>sin(α) = 5,59 : 3,62 ∙ sin(32,62°) =&gt; α = 56,32°</v>
      </c>
      <c r="R28" s="2" t="s">
        <v>65</v>
      </c>
      <c r="S28" t="str">
        <f ca="1">"β = 180° - α - γ = 180° - "&amp;ROUND(I28,2)&amp;"° - "&amp;ROUND(K28,2)&amp;"°"</f>
        <v>β = 180° - α - γ = 180° - 56,32° - 32,62°</v>
      </c>
      <c r="T28" s="2" t="str">
        <f ca="1">"β = "&amp;ROUND(J28,2)&amp;"°"</f>
        <v>β = 91,06°</v>
      </c>
      <c r="U28" t="str">
        <f ca="1">"a = "&amp;F28&amp;", b = "&amp;G28&amp;", γ = "&amp;K28&amp;"°"</f>
        <v>a = 5,59, b = 2,7, γ = 32,62°</v>
      </c>
    </row>
    <row r="29" spans="4:21" x14ac:dyDescent="0.25">
      <c r="D29">
        <f t="shared" ca="1" si="3"/>
        <v>0</v>
      </c>
      <c r="E29">
        <f t="shared" ca="1" si="1"/>
        <v>13</v>
      </c>
      <c r="F29">
        <f ca="1">H29*SIN(I29/360*2*PI())/SIN(K29/360*2*PI())</f>
        <v>15.253510952226907</v>
      </c>
      <c r="G29" s="17">
        <f ca="1">ROUND(RAND()*6+1,2)</f>
        <v>6.33</v>
      </c>
      <c r="H29" s="17">
        <f ca="1">ROUND(RAND()*6+1,2)+G29</f>
        <v>9.43</v>
      </c>
      <c r="I29">
        <f ca="1">180-J29-K29</f>
        <v>150.27604942120138</v>
      </c>
      <c r="J29">
        <f ca="1">ASIN(G29/H29*SIN(K29/360*2*PI()))*360/2/PI()</f>
        <v>11.873950578798627</v>
      </c>
      <c r="K29" s="17">
        <f ca="1">ROUND(RAND()*60+10,2)</f>
        <v>17.850000000000001</v>
      </c>
      <c r="L29" s="2" t="s">
        <v>50</v>
      </c>
      <c r="M29" s="2" t="str">
        <f>"b:c = sin(β) : sin(γ) =&gt; sin(β) = b : c ∙ sin(γ)"</f>
        <v>b:c = sin(β) : sin(γ) =&gt; sin(β) = b : c ∙ sin(γ)</v>
      </c>
      <c r="N29" s="2" t="str">
        <f ca="1">"sin(β) = "&amp;G29&amp;" : "&amp;ROUND(H29,2)&amp;" ∙ sin("&amp;K29&amp;"°) =&gt; β = "&amp;ROUND(J29,2)&amp;"°"</f>
        <v>sin(β) = 6,33 : 9,43 ∙ sin(17,85°) =&gt; β = 11,87°</v>
      </c>
      <c r="O29" s="2" t="s">
        <v>60</v>
      </c>
      <c r="P29" t="str">
        <f ca="1">"α = 180° - β - γ = 180° - "&amp;ROUND(J29,2)&amp;"° - "&amp;K29&amp;"°"</f>
        <v>α = 180° - β - γ = 180° - 11,87° - 17,85°</v>
      </c>
      <c r="Q29" t="str">
        <f ca="1">"α = "&amp;ROUND(I29,2)&amp;"°"</f>
        <v>α = 150,28°</v>
      </c>
      <c r="R29" s="2" t="s">
        <v>61</v>
      </c>
      <c r="S29" s="2" t="str">
        <f>"a:c = sin(α) : sin(γ) =&gt; a = c ∙ sin(α) : sin(γ)"</f>
        <v>a:c = sin(α) : sin(γ) =&gt; a = c ∙ sin(α) : sin(γ)</v>
      </c>
      <c r="T29" s="2" t="str">
        <f ca="1">"a = "&amp;H29&amp;" ∙ sin("&amp;ROUND(I29,2)&amp;"°) : sin("&amp;K29&amp;"°) = "&amp;ROUND(F29,2)</f>
        <v>a = 9,43 ∙ sin(150,28°) : sin(17,85°) = 15,25</v>
      </c>
      <c r="U29" t="str">
        <f ca="1">"b = "&amp;G29&amp;", c = "&amp;H29&amp;", γ = "&amp;K29&amp;"°"</f>
        <v>b = 6,33, c = 9,43, γ = 17,85°</v>
      </c>
    </row>
    <row r="30" spans="4:21" x14ac:dyDescent="0.25">
      <c r="D30">
        <f t="shared" ca="1" si="3"/>
        <v>0</v>
      </c>
      <c r="E30">
        <f t="shared" ca="1" si="1"/>
        <v>13</v>
      </c>
      <c r="F30" s="17">
        <f ca="1">ROUND(RAND()*6+1,2)</f>
        <v>2.62</v>
      </c>
      <c r="G30">
        <f ca="1">H30*SIN(J30/360*2*PI())/SIN(K30/360*2*PI())</f>
        <v>9.6434968117858588</v>
      </c>
      <c r="H30" s="17">
        <f ca="1">ROUND(RAND()*6+1,2)+F30</f>
        <v>8.0300000000000011</v>
      </c>
      <c r="I30">
        <f ca="1">ASIN(F30/H30*SIN(K30/360*2*PI()))*360/2/PI()</f>
        <v>13.471177740384988</v>
      </c>
      <c r="J30">
        <f ca="1">180-K30-I30</f>
        <v>120.96882225961501</v>
      </c>
      <c r="K30" s="17">
        <f ca="1">ROUND(RAND()*60+10,2)</f>
        <v>45.56</v>
      </c>
      <c r="L30" s="2" t="s">
        <v>59</v>
      </c>
      <c r="M30" s="2" t="str">
        <f>"a:c = sin(α) : sin(γ) =&gt; sin(α) = a : c ∙ sin(γ)"</f>
        <v>a:c = sin(α) : sin(γ) =&gt; sin(α) = a : c ∙ sin(γ)</v>
      </c>
      <c r="N30" s="2" t="str">
        <f ca="1">"sin(α) = "&amp;F30&amp;" : "&amp;ROUND(H30,2)&amp;" ∙ sin("&amp;K30&amp;"°) =&gt; α = "&amp;ROUND(I30,2)&amp;"°"</f>
        <v>sin(α) = 2,62 : 8,03 ∙ sin(45,56°) =&gt; α = 13,47°</v>
      </c>
      <c r="O30" s="2" t="s">
        <v>57</v>
      </c>
      <c r="P30" t="str">
        <f ca="1">"β = 180° - α - γ = 180° - "&amp;ROUND(I30,2)&amp;"° - "&amp;ROUND(K30,2)&amp;"°"</f>
        <v>β = 180° - α - γ = 180° - 13,47° - 45,56°</v>
      </c>
      <c r="Q30" t="str">
        <f ca="1">"β = "&amp;ROUND(J30,2)&amp;"°"</f>
        <v>β = 120,97°</v>
      </c>
      <c r="R30" s="2" t="s">
        <v>58</v>
      </c>
      <c r="S30" s="2" t="str">
        <f>"b:c = sin(β) : sin(γ) =&gt; b = c ∙ sin(β) : sin(γ)"</f>
        <v>b:c = sin(β) : sin(γ) =&gt; b = c ∙ sin(β) : sin(γ)</v>
      </c>
      <c r="T30" s="2" t="str">
        <f ca="1">"b = "&amp;H30&amp;" ∙ sin("&amp;ROUND(J30,2)&amp;"°) : sin("&amp;ROUND(K30,2)&amp;"°) = "&amp;ROUND(G30,2)</f>
        <v>b = 8,03 ∙ sin(120,97°) : sin(45,56°) = 9,64</v>
      </c>
      <c r="U30" t="str">
        <f ca="1">"a = "&amp;F30&amp;", c = "&amp;H30&amp;", γ = "&amp;K30&amp;"°"</f>
        <v>a = 2,62, c = 8,03, γ = 45,56°</v>
      </c>
    </row>
    <row r="31" spans="4:21" x14ac:dyDescent="0.25">
      <c r="D31">
        <f t="shared" ca="1" si="3"/>
        <v>0</v>
      </c>
      <c r="E31" s="19">
        <f t="shared" ca="1" si="1"/>
        <v>13</v>
      </c>
      <c r="F31" s="17">
        <f ca="1">ROUND(RAND()*6+1,2)</f>
        <v>1.98</v>
      </c>
      <c r="G31" s="17">
        <f ca="1">ROUND(RAND()*6+1,2)</f>
        <v>2.94</v>
      </c>
      <c r="H31" s="17">
        <f ca="1">RANDBETWEEN(MAX(F31:G31)*100,SUM(F31:G31)*100)/100</f>
        <v>4.5599999999999996</v>
      </c>
      <c r="I31" s="2">
        <f ca="1">ACOS((G31^2+H31^2-F31^2)/(2*G31*H31))/2/PI()*360</f>
        <v>17.886858208337081</v>
      </c>
      <c r="J31" s="2">
        <f ca="1">ASIN(G31/F31*SIN(I31/360*2*PI()))/2/PI()*360</f>
        <v>27.132764918759946</v>
      </c>
      <c r="K31" s="2">
        <f ca="1">180-I31-J31</f>
        <v>134.98037687290298</v>
      </c>
      <c r="L31" s="2" t="s">
        <v>71</v>
      </c>
      <c r="M31" s="2" t="str">
        <f ca="1">"cos(α) = ("&amp;G31&amp;"² + "&amp;H31&amp;"² - "&amp;F31&amp;"²) : (2 ∙ "&amp;G31&amp;" ∙ "&amp;H31&amp;")"</f>
        <v>cos(α) = (2,94² + 4,56² - 1,98²) : (2 ∙ 2,94 ∙ 4,56)</v>
      </c>
      <c r="N31" s="2" t="str">
        <f ca="1">"cos(α) = "&amp;ROUND((G31^2+H31^2-F31^2)/(2*G31*H31),2)&amp;" =&gt; α = "&amp;ROUND(I31,2)&amp;"°"</f>
        <v>cos(α) = 0,95 =&gt; α = 17,89°</v>
      </c>
      <c r="O31" s="2" t="s">
        <v>54</v>
      </c>
      <c r="P31" s="2" t="str">
        <f>"b:a = sin(β) : sin(α) =&gt; sin(β) = b : a ∙ sin(α)"</f>
        <v>b:a = sin(β) : sin(α) =&gt; sin(β) = b : a ∙ sin(α)</v>
      </c>
      <c r="Q31" s="2" t="str">
        <f ca="1">"sin(β) = "&amp;G31&amp;" : "&amp;F31&amp;" ∙ sin("&amp;ROUND(I31,2)&amp;"°) =&gt; β = "&amp;ROUND(J31,2)&amp;"°"</f>
        <v>sin(β) = 2,94 : 1,98 ∙ sin(17,89°) =&gt; β = 27,13°</v>
      </c>
      <c r="R31" s="2" t="s">
        <v>55</v>
      </c>
      <c r="S31" t="str">
        <f ca="1">"γ = 180° - α - β = 180° - "&amp;ROUND(I31,2)&amp;"° - "&amp;ROUND(J31,2)&amp;"°"</f>
        <v>γ = 180° - α - β = 180° - 17,89° - 27,13°</v>
      </c>
      <c r="T31" s="2" t="str">
        <f ca="1">"γ = "&amp;ROUND(K31,2)&amp;"°"</f>
        <v>γ = 134,98°</v>
      </c>
      <c r="U31" t="str">
        <f ca="1">"a = "&amp;F31&amp;", b = "&amp;G31&amp;", c = "&amp;H31</f>
        <v>a = 1,98, b = 2,94, c = 4,56</v>
      </c>
    </row>
    <row r="32" spans="4:21" x14ac:dyDescent="0.25">
      <c r="D32">
        <f t="shared" ca="1" si="3"/>
        <v>0</v>
      </c>
      <c r="E32" s="19">
        <f t="shared" ca="1" si="1"/>
        <v>13</v>
      </c>
      <c r="F32" s="17">
        <f ca="1">ROUND(RAND()*6+1,2)</f>
        <v>6.73</v>
      </c>
      <c r="G32" s="17">
        <f ca="1">ROUND(RAND()*6+1,2)</f>
        <v>3.92</v>
      </c>
      <c r="H32" s="17">
        <f ca="1">RANDBETWEEN(MAX(F32:G32)*100,SUM(F32:G32)*100)/100</f>
        <v>8.6999999999999993</v>
      </c>
      <c r="I32" s="2">
        <f ca="1">ACOS((G32^2+H32^2-F32^2)/(2*G32*H32))/2/PI()*360</f>
        <v>47.860316300458265</v>
      </c>
      <c r="J32" s="2">
        <f ca="1">ASIN(G32/F32*SIN(I32/360*2*PI()))/2/PI()*360</f>
        <v>25.588552190613452</v>
      </c>
      <c r="K32" s="2">
        <f ca="1">180-I32-J32</f>
        <v>106.55113150892828</v>
      </c>
      <c r="L32" s="2" t="s">
        <v>71</v>
      </c>
      <c r="M32" s="2" t="str">
        <f ca="1">"cos(α) = ("&amp;G32&amp;"² + "&amp;H32&amp;"² - "&amp;F32&amp;"²) : (2 ∙ "&amp;G32&amp;" ∙ "&amp;H32&amp;")"</f>
        <v>cos(α) = (3,92² + 8,7² - 6,73²) : (2 ∙ 3,92 ∙ 8,7)</v>
      </c>
      <c r="N32" s="2" t="str">
        <f ca="1">"cos(α) = "&amp;ROUND((G32^2+H32^2-F32^2)/(2*G32*H32),2)&amp;" =&gt; α = "&amp;ROUND(I32,2)&amp;"°"</f>
        <v>cos(α) = 0,67 =&gt; α = 47,86°</v>
      </c>
      <c r="O32" s="2" t="s">
        <v>54</v>
      </c>
      <c r="P32" s="2" t="str">
        <f>"b:a = sin(β) : sin(α) =&gt; sin(β) = b : a ∙ sin(α)"</f>
        <v>b:a = sin(β) : sin(α) =&gt; sin(β) = b : a ∙ sin(α)</v>
      </c>
      <c r="Q32" s="2" t="str">
        <f ca="1">"sin(β) = "&amp;G32&amp;" : "&amp;F32&amp;" ∙ sin("&amp;ROUND(I32,2)&amp;"°) =&gt; β = "&amp;ROUND(J32,2)&amp;"°"</f>
        <v>sin(β) = 3,92 : 6,73 ∙ sin(47,86°) =&gt; β = 25,59°</v>
      </c>
      <c r="R32" s="2" t="s">
        <v>55</v>
      </c>
      <c r="S32" t="str">
        <f ca="1">"γ = 180° - α - β = 180° - "&amp;ROUND(I32,2)&amp;"° - "&amp;ROUND(J32,2)&amp;"°"</f>
        <v>γ = 180° - α - β = 180° - 47,86° - 25,59°</v>
      </c>
      <c r="T32" s="2" t="str">
        <f ca="1">"γ = "&amp;ROUND(K32,2)&amp;"°"</f>
        <v>γ = 106,55°</v>
      </c>
      <c r="U32" t="str">
        <f ca="1">"a = "&amp;F32&amp;", b = "&amp;G32&amp;", c = "&amp;H32</f>
        <v>a = 6,73, b = 3,92, c = 8,7</v>
      </c>
    </row>
    <row r="33" spans="4:21" x14ac:dyDescent="0.25">
      <c r="D33">
        <f t="shared" ca="1" si="3"/>
        <v>0.41268057574069428</v>
      </c>
      <c r="E33" s="19">
        <f t="shared" ca="1" si="1"/>
        <v>6</v>
      </c>
      <c r="F33" s="17">
        <f ca="1">ROUND(RAND()*6+1,2)</f>
        <v>6.56</v>
      </c>
      <c r="G33" s="17">
        <f ca="1">ROUND(RAND()*6+1,2)</f>
        <v>4.6500000000000004</v>
      </c>
      <c r="H33" s="17">
        <f ca="1">RANDBETWEEN(MAX(F33:G33)*100,SUM(F33:G33)*100)/100</f>
        <v>6.72</v>
      </c>
      <c r="I33" s="2">
        <f ca="1">ACOS((G33^2+H33^2-F33^2)/(2*G33*H33))/2/PI()*360</f>
        <v>67.667486882543002</v>
      </c>
      <c r="J33" s="2">
        <f ca="1">ASIN(G33/F33*SIN(I33/360*2*PI()))/2/PI()*360</f>
        <v>40.970796679583792</v>
      </c>
      <c r="K33" s="2">
        <f ca="1">180-I33-J33</f>
        <v>71.361716437873213</v>
      </c>
      <c r="L33" s="2" t="s">
        <v>71</v>
      </c>
      <c r="M33" s="2" t="str">
        <f ca="1">"cos(α) = ("&amp;G33&amp;"² + "&amp;H33&amp;"² - "&amp;F33&amp;"²) : (2 ∙ "&amp;G33&amp;" ∙ "&amp;H33&amp;")"</f>
        <v>cos(α) = (4,65² + 6,72² - 6,56²) : (2 ∙ 4,65 ∙ 6,72)</v>
      </c>
      <c r="N33" s="2" t="str">
        <f ca="1">"cos(α) = "&amp;ROUND((G33^2+H33^2-F33^2)/(2*G33*H33),2)&amp;" =&gt; α = "&amp;ROUND(I33,2)&amp;"°"</f>
        <v>cos(α) = 0,38 =&gt; α = 67,67°</v>
      </c>
      <c r="O33" s="2" t="s">
        <v>54</v>
      </c>
      <c r="P33" s="2" t="str">
        <f>"b:a = sin(β) : sin(α) =&gt; sin(β) = b : a ∙ sin(α)"</f>
        <v>b:a = sin(β) : sin(α) =&gt; sin(β) = b : a ∙ sin(α)</v>
      </c>
      <c r="Q33" s="2" t="str">
        <f ca="1">"sin(β) = "&amp;G33&amp;" : "&amp;F33&amp;" ∙ sin("&amp;ROUND(I33,2)&amp;"°) =&gt; β = "&amp;ROUND(J33,2)&amp;"°"</f>
        <v>sin(β) = 4,65 : 6,56 ∙ sin(67,67°) =&gt; β = 40,97°</v>
      </c>
      <c r="R33" s="2" t="s">
        <v>55</v>
      </c>
      <c r="S33" t="str">
        <f ca="1">"γ = 180° - α - β = 180° - "&amp;ROUND(I33,2)&amp;"° - "&amp;ROUND(J33,2)&amp;"°"</f>
        <v>γ = 180° - α - β = 180° - 67,67° - 40,97°</v>
      </c>
      <c r="T33" s="2" t="str">
        <f ca="1">"γ = "&amp;ROUND(K33,2)&amp;"°"</f>
        <v>γ = 71,36°</v>
      </c>
      <c r="U33" t="str">
        <f ca="1">"a = "&amp;F33&amp;", b = "&amp;G33&amp;", c = "&amp;H33</f>
        <v>a = 6,56, b = 4,65, c = 6,72</v>
      </c>
    </row>
    <row r="34" spans="4:21" x14ac:dyDescent="0.25">
      <c r="D34">
        <f t="shared" ca="1" si="3"/>
        <v>0.97310896727629992</v>
      </c>
      <c r="E34">
        <f t="shared" ca="1" si="1"/>
        <v>1</v>
      </c>
      <c r="F34" s="17">
        <f ca="1">ROUND(RAND()*6+1,2)</f>
        <v>6.67</v>
      </c>
      <c r="G34">
        <f ca="1">F34*SIN(J34/360*2*PI())/SIN(I34/360*2*PI())</f>
        <v>5.4206185782846639</v>
      </c>
      <c r="H34">
        <f ca="1">G34*SIN(K34/360*2*PI())/SIN(J34/360*2*PI())</f>
        <v>6.3977397861606402</v>
      </c>
      <c r="I34">
        <f ca="1">180-J34-K34</f>
        <v>68.139999999999986</v>
      </c>
      <c r="J34" s="17">
        <f t="shared" ref="I34:K39" ca="1" si="4">ROUND(RAND()*60+10,2)</f>
        <v>48.96</v>
      </c>
      <c r="K34" s="17">
        <f t="shared" ca="1" si="4"/>
        <v>62.9</v>
      </c>
      <c r="L34" s="2" t="s">
        <v>69</v>
      </c>
      <c r="M34" t="str">
        <f ca="1">"α = 180° - β - γ = 180° - "&amp;J34&amp;"° - "&amp;K34&amp;"°"</f>
        <v>α = 180° - β - γ = 180° - 48,96° - 62,9°</v>
      </c>
      <c r="N34" t="str">
        <f ca="1">"α = "&amp;I34&amp;"°"</f>
        <v>α = 68,14°</v>
      </c>
      <c r="O34" s="2" t="s">
        <v>67</v>
      </c>
      <c r="P34" s="2" t="str">
        <f>"b:a = sin(β) : sin(α) =&gt; b = a ∙ sin(β) : sin(α)"</f>
        <v>b:a = sin(β) : sin(α) =&gt; b = a ∙ sin(β) : sin(α)</v>
      </c>
      <c r="Q34" s="2" t="str">
        <f ca="1">"b = "&amp;F34&amp;" ∙ sin("&amp;J34&amp;"°) : sin("&amp;I34&amp;"°) = "&amp;ROUND(G34,2)</f>
        <v>b = 6,67 ∙ sin(48,96°) : sin(68,14°) = 5,42</v>
      </c>
      <c r="R34" s="2" t="s">
        <v>52</v>
      </c>
      <c r="S34" s="2" t="str">
        <f>"c:a = sin(γ) : sin(α) =&gt; c = a ∙ sin(γ) : sin(α)"</f>
        <v>c:a = sin(γ) : sin(α) =&gt; c = a ∙ sin(γ) : sin(α)</v>
      </c>
      <c r="T34" s="2" t="str">
        <f ca="1">"c = "&amp;F34&amp;" ∙ sin("&amp;K34&amp;"°) : sin("&amp;I34&amp;"°) = "&amp;ROUND(H34,2)</f>
        <v>c = 6,67 ∙ sin(62,9°) : sin(68,14°) = 6,4</v>
      </c>
      <c r="U34" t="str">
        <f ca="1">"a = "&amp;F34&amp;", β = "&amp;J34&amp;"°, γ = "&amp;K34&amp;"°"</f>
        <v>a = 6,67, β = 48,96°, γ = 62,9°</v>
      </c>
    </row>
    <row r="35" spans="4:21" x14ac:dyDescent="0.25">
      <c r="D35">
        <f t="shared" ca="1" si="3"/>
        <v>0.18987620890264956</v>
      </c>
      <c r="E35">
        <f t="shared" ca="1" si="1"/>
        <v>10</v>
      </c>
      <c r="F35">
        <f ca="1">G35*SIN(I35/360*2*PI())/SIN(J35/360*2*PI())</f>
        <v>6.8377966423432257</v>
      </c>
      <c r="G35" s="17">
        <f ca="1">ROUND(RAND()*6+1,2)</f>
        <v>5.1100000000000003</v>
      </c>
      <c r="H35" s="2">
        <f ca="1">G35*SIN(K35/360*2*PI())/SIN(J35/360*2*PI())</f>
        <v>6.9836723820868363</v>
      </c>
      <c r="I35">
        <f ca="1">180-J35-K35</f>
        <v>66.790000000000006</v>
      </c>
      <c r="J35" s="17">
        <f t="shared" ca="1" si="4"/>
        <v>43.38</v>
      </c>
      <c r="K35" s="17">
        <f t="shared" ca="1" si="4"/>
        <v>69.83</v>
      </c>
      <c r="L35" s="2" t="s">
        <v>69</v>
      </c>
      <c r="M35" t="str">
        <f ca="1">"α = 180° - β - γ = 180° - "&amp;J35&amp;"° - "&amp;K35&amp;"°"</f>
        <v>α = 180° - β - γ = 180° - 43,38° - 69,83°</v>
      </c>
      <c r="N35" t="str">
        <f ca="1">"α = "&amp;I35&amp;"°"</f>
        <v>α = 66,79°</v>
      </c>
      <c r="O35" s="2" t="s">
        <v>68</v>
      </c>
      <c r="P35" s="2" t="str">
        <f>"a:b = sin(α) : sin(β) =&gt; a = b ∙ sin(α) : sin(β)"</f>
        <v>a:b = sin(α) : sin(β) =&gt; a = b ∙ sin(α) : sin(β)</v>
      </c>
      <c r="Q35" s="2" t="str">
        <f ca="1">"a = "&amp;G35&amp;" ∙ sin("&amp;I35&amp;"°) : sin("&amp;J35&amp;"°) = "&amp;ROUND(F35,2)</f>
        <v>a = 5,11 ∙ sin(66,79°) : sin(43,38°) = 6,84</v>
      </c>
      <c r="R35" s="2" t="s">
        <v>52</v>
      </c>
      <c r="S35" s="2" t="str">
        <f>"c:b = sin(γ) : sin(β) =&gt; c = b ∙ sin(γ) : sin(β)"</f>
        <v>c:b = sin(γ) : sin(β) =&gt; c = b ∙ sin(γ) : sin(β)</v>
      </c>
      <c r="T35" s="2" t="str">
        <f ca="1">"c = "&amp;G35&amp;" ∙ sin("&amp;K35&amp;"°) : sin("&amp;J35&amp;"°) = "&amp;ROUND(H35,2)</f>
        <v>c = 5,11 ∙ sin(69,83°) : sin(43,38°) = 6,98</v>
      </c>
      <c r="U35" t="str">
        <f ca="1">"b = "&amp;G35&amp;", β = "&amp;J35&amp;"°, γ = "&amp;K35&amp;"°"</f>
        <v>b = 5,11, β = 43,38°, γ = 69,83°</v>
      </c>
    </row>
    <row r="36" spans="4:21" x14ac:dyDescent="0.25">
      <c r="D36">
        <f t="shared" ca="1" si="3"/>
        <v>0.3782592347153122</v>
      </c>
      <c r="E36">
        <f t="shared" ca="1" si="1"/>
        <v>7</v>
      </c>
      <c r="F36">
        <f ca="1">H36*SIN(I36/360*2*PI())/SIN(K36/360*2*PI())</f>
        <v>4.9133420788303894</v>
      </c>
      <c r="G36">
        <f ca="1">H36*SIN(J36/360*2*PI())/SIN(K36/360*2*PI())</f>
        <v>4.4628975762504126</v>
      </c>
      <c r="H36" s="17">
        <f ca="1">ROUND(RAND()*6+1,2)</f>
        <v>3.24</v>
      </c>
      <c r="I36">
        <f ca="1">180-J36-K36</f>
        <v>77.47</v>
      </c>
      <c r="J36" s="17">
        <f t="shared" ca="1" si="4"/>
        <v>62.46</v>
      </c>
      <c r="K36" s="17">
        <f t="shared" ca="1" si="4"/>
        <v>40.07</v>
      </c>
      <c r="L36" s="2" t="s">
        <v>69</v>
      </c>
      <c r="M36" t="str">
        <f ca="1">"α = 180° - β - γ = 180° - "&amp;J36&amp;"° - "&amp;K36&amp;"°"</f>
        <v>α = 180° - β - γ = 180° - 62,46° - 40,07°</v>
      </c>
      <c r="N36" t="str">
        <f ca="1">"α = "&amp;I36&amp;"°"</f>
        <v>α = 77,47°</v>
      </c>
      <c r="O36" s="2" t="s">
        <v>68</v>
      </c>
      <c r="P36" s="2" t="str">
        <f>"a:c = sin(α) : sin(γ) =&gt; a = c ∙ sin(α) : sin(γ)"</f>
        <v>a:c = sin(α) : sin(γ) =&gt; a = c ∙ sin(α) : sin(γ)</v>
      </c>
      <c r="Q36" s="2" t="str">
        <f ca="1">"a = "&amp;H36&amp;" ∙ sin("&amp;I36&amp;"°) : sin("&amp;K36&amp;"°) = "&amp;ROUND(F36,2)</f>
        <v>a = 3,24 ∙ sin(77,47°) : sin(40,07°) = 4,91</v>
      </c>
      <c r="R36" s="2" t="s">
        <v>58</v>
      </c>
      <c r="S36" s="2" t="str">
        <f>"b:c = sin(β) : sin(γ) =&gt; b = c ∙ sin(β) : sin(γ)"</f>
        <v>b:c = sin(β) : sin(γ) =&gt; b = c ∙ sin(β) : sin(γ)</v>
      </c>
      <c r="T36" s="2" t="str">
        <f ca="1">"b = "&amp;H36&amp;" ∙ sin("&amp;J36&amp;"°) : sin("&amp;K36&amp;"°) = "&amp;ROUND(G36,2)</f>
        <v>b = 3,24 ∙ sin(62,46°) : sin(40,07°) = 4,46</v>
      </c>
      <c r="U36" t="str">
        <f ca="1">"c = "&amp;H36&amp;", β = "&amp;J36&amp;"°, γ = "&amp;K36&amp;"°"</f>
        <v>c = 3,24, β = 62,46°, γ = 40,07°</v>
      </c>
    </row>
    <row r="37" spans="4:21" ht="14.5" x14ac:dyDescent="0.35">
      <c r="D37">
        <f t="shared" ca="1" si="3"/>
        <v>0</v>
      </c>
      <c r="E37">
        <f t="shared" ca="1" si="1"/>
        <v>13</v>
      </c>
      <c r="F37" s="17">
        <f ca="1">ROUND(RAND()*6+1,2)</f>
        <v>5.45</v>
      </c>
      <c r="G37">
        <f ca="1">F37*SIN(J37/360*2*PI())/SIN(I37/360*2*PI())</f>
        <v>6.9973330169697157</v>
      </c>
      <c r="H37">
        <f ca="1">G37*SIN(K37/360*2*PI())/SIN(J37/360*2*PI())</f>
        <v>2.6179857125603077</v>
      </c>
      <c r="I37" s="17">
        <f t="shared" ca="1" si="4"/>
        <v>44.54</v>
      </c>
      <c r="J37" s="16">
        <f ca="1">180-I37-K37</f>
        <v>115.77000000000001</v>
      </c>
      <c r="K37" s="17">
        <f t="shared" ca="1" si="4"/>
        <v>19.690000000000001</v>
      </c>
      <c r="L37" s="2" t="s">
        <v>70</v>
      </c>
      <c r="M37" t="str">
        <f ca="1">"β = 180° - α - γ = 180° - "&amp;I37&amp;"° - "&amp;K37&amp;"°"</f>
        <v>β = 180° - α - γ = 180° - 44,54° - 19,69°</v>
      </c>
      <c r="N37" t="str">
        <f ca="1">"β = "&amp;J37&amp;"°"</f>
        <v>β = 115,77°</v>
      </c>
      <c r="O37" s="2" t="s">
        <v>67</v>
      </c>
      <c r="P37" s="2" t="str">
        <f>"b:a = sin(β) : sin(α) =&gt; b = a ∙ sin(β) : sin(α)"</f>
        <v>b:a = sin(β) : sin(α) =&gt; b = a ∙ sin(β) : sin(α)</v>
      </c>
      <c r="Q37" s="2" t="str">
        <f ca="1">"b = "&amp;F37&amp;" ∙ sin("&amp;J37&amp;"°) : sin("&amp;I37&amp;"°) = "&amp;ROUND(G37,2)</f>
        <v>b = 5,45 ∙ sin(115,77°) : sin(44,54°) = 7</v>
      </c>
      <c r="R37" s="2" t="s">
        <v>52</v>
      </c>
      <c r="S37" s="2" t="str">
        <f>"c:a = sin(γ) : sin(α) =&gt; c = a ∙ sin(γ) : sin(α)"</f>
        <v>c:a = sin(γ) : sin(α) =&gt; c = a ∙ sin(γ) : sin(α)</v>
      </c>
      <c r="T37" s="2" t="str">
        <f ca="1">"c = "&amp;F37&amp;" ∙ sin("&amp;K37&amp;"°) : sin("&amp;I37&amp;"°) = "&amp;ROUND(H37,2)</f>
        <v>c = 5,45 ∙ sin(19,69°) : sin(44,54°) = 2,62</v>
      </c>
      <c r="U37" t="str">
        <f ca="1">"a = "&amp;F37&amp;", α = "&amp;I37&amp;"°, γ = "&amp;K37&amp;"°"</f>
        <v>a = 5,45, α = 44,54°, γ = 19,69°</v>
      </c>
    </row>
    <row r="38" spans="4:21" ht="14.5" x14ac:dyDescent="0.35">
      <c r="D38">
        <f t="shared" ca="1" si="3"/>
        <v>0</v>
      </c>
      <c r="E38">
        <f t="shared" ca="1" si="1"/>
        <v>13</v>
      </c>
      <c r="F38">
        <f ca="1">G38*SIN(I38/360*2*PI())/SIN(J38/360*2*PI())</f>
        <v>4.8667928116707966</v>
      </c>
      <c r="G38" s="17">
        <f ca="1">ROUND(RAND()*6+1,2)</f>
        <v>5.37</v>
      </c>
      <c r="H38" s="2">
        <f ca="1">G38*SIN(K38/360*2*PI())/SIN(J38/360*2*PI())</f>
        <v>1.8073612324386705</v>
      </c>
      <c r="I38" s="17">
        <f t="shared" ca="1" si="4"/>
        <v>64.3</v>
      </c>
      <c r="J38" s="16">
        <f ca="1">180-I38-K38</f>
        <v>96.15</v>
      </c>
      <c r="K38" s="17">
        <f t="shared" ca="1" si="4"/>
        <v>19.55</v>
      </c>
      <c r="L38" s="2" t="s">
        <v>70</v>
      </c>
      <c r="M38" t="str">
        <f ca="1">"β = 180° - α - γ = 180° - "&amp;I38&amp;"° - "&amp;K38&amp;"°"</f>
        <v>β = 180° - α - γ = 180° - 64,3° - 19,55°</v>
      </c>
      <c r="N38" t="str">
        <f ca="1">"β = "&amp;J38&amp;"°"</f>
        <v>β = 96,15°</v>
      </c>
      <c r="O38" s="2" t="s">
        <v>68</v>
      </c>
      <c r="P38" s="2" t="str">
        <f>"a:b = sin(α) : sin(β) =&gt; a = b ∙ sin(α) : sin(β)"</f>
        <v>a:b = sin(α) : sin(β) =&gt; a = b ∙ sin(α) : sin(β)</v>
      </c>
      <c r="Q38" s="2" t="str">
        <f ca="1">"a = "&amp;G38&amp;" ∙ sin("&amp;I38&amp;"°) : sin("&amp;J38&amp;"°) = "&amp;ROUND(F38,2)</f>
        <v>a = 5,37 ∙ sin(64,3°) : sin(96,15°) = 4,87</v>
      </c>
      <c r="R38" s="2" t="s">
        <v>52</v>
      </c>
      <c r="S38" s="2" t="str">
        <f>"c:b = sin(γ) : sin(β) =&gt; c = b ∙ sin(γ) : sin(β)"</f>
        <v>c:b = sin(γ) : sin(β) =&gt; c = b ∙ sin(γ) : sin(β)</v>
      </c>
      <c r="T38" s="2" t="str">
        <f ca="1">"c = "&amp;G38&amp;" ∙ sin("&amp;K38&amp;"°) : sin("&amp;J38&amp;"°) = "&amp;ROUND(H38,2)</f>
        <v>c = 5,37 ∙ sin(19,55°) : sin(96,15°) = 1,81</v>
      </c>
      <c r="U38" t="str">
        <f ca="1">"b = "&amp;G38&amp;", α = "&amp;I38&amp;"°, γ = "&amp;K38&amp;"°"</f>
        <v>b = 5,37, α = 64,3°, γ = 19,55°</v>
      </c>
    </row>
    <row r="39" spans="4:21" ht="14.5" x14ac:dyDescent="0.35">
      <c r="D39">
        <f t="shared" ca="1" si="3"/>
        <v>0</v>
      </c>
      <c r="E39">
        <f t="shared" ca="1" si="1"/>
        <v>13</v>
      </c>
      <c r="F39">
        <f ca="1">H39*SIN(I39/360*2*PI())/SIN(K39/360*2*PI())</f>
        <v>3.7565449278820342</v>
      </c>
      <c r="G39">
        <f ca="1">H39*SIN(J39/360*2*PI())/SIN(K39/360*2*PI())</f>
        <v>4.8369219094200284</v>
      </c>
      <c r="H39" s="17">
        <f ca="1">ROUND(RAND()*6+1,2)</f>
        <v>2.85</v>
      </c>
      <c r="I39" s="17">
        <f t="shared" ca="1" si="4"/>
        <v>50.85</v>
      </c>
      <c r="J39" s="16">
        <f ca="1">180-I39-K39</f>
        <v>93.110000000000014</v>
      </c>
      <c r="K39" s="17">
        <f t="shared" ca="1" si="4"/>
        <v>36.04</v>
      </c>
      <c r="L39" s="2" t="s">
        <v>70</v>
      </c>
      <c r="M39" t="str">
        <f ca="1">"β = 180° - α - γ = 180° - "&amp;I39&amp;"° - "&amp;K39&amp;"°"</f>
        <v>β = 180° - α - γ = 180° - 50,85° - 36,04°</v>
      </c>
      <c r="N39" t="str">
        <f ca="1">"β = "&amp;J39&amp;"°"</f>
        <v>β = 93,11°</v>
      </c>
      <c r="O39" s="2" t="s">
        <v>68</v>
      </c>
      <c r="P39" s="2" t="str">
        <f>"a:c = sin(α) : sin(γ) =&gt; a = c ∙ sin(α) : sin(γ)"</f>
        <v>a:c = sin(α) : sin(γ) =&gt; a = c ∙ sin(α) : sin(γ)</v>
      </c>
      <c r="Q39" s="2" t="str">
        <f ca="1">"a = "&amp;H39&amp;" ∙ sin("&amp;I39&amp;"°) : sin("&amp;K39&amp;"°) = "&amp;ROUND(F39,2)</f>
        <v>a = 2,85 ∙ sin(50,85°) : sin(36,04°) = 3,76</v>
      </c>
      <c r="R39" s="2" t="s">
        <v>58</v>
      </c>
      <c r="S39" s="2" t="str">
        <f>"b:c = sin(β) : sin(γ) =&gt; b = c ∙ sin(β) : sin(γ)"</f>
        <v>b:c = sin(β) : sin(γ) =&gt; b = c ∙ sin(β) : sin(γ)</v>
      </c>
      <c r="T39" s="2" t="str">
        <f ca="1">"b = "&amp;H39&amp;" ∙ sin("&amp;J39&amp;"°) : sin("&amp;K39&amp;"°) = "&amp;ROUND(G39,2)</f>
        <v>b = 2,85 ∙ sin(93,11°) : sin(36,04°) = 4,84</v>
      </c>
      <c r="U39" t="str">
        <f ca="1">"c = "&amp;H39&amp;", α = "&amp;I39&amp;"°, γ = "&amp;K39&amp;"°"</f>
        <v>c = 2,85, α = 50,85°, γ = 36,04°</v>
      </c>
    </row>
    <row r="40" spans="4:21" x14ac:dyDescent="0.25">
      <c r="D40">
        <f t="shared" ca="1" si="3"/>
        <v>0</v>
      </c>
      <c r="E40">
        <f t="shared" ca="1" si="1"/>
        <v>13</v>
      </c>
      <c r="F40" s="17">
        <f ca="1">ROUND(RAND()*6+1,2)+G40</f>
        <v>9.129999999999999</v>
      </c>
      <c r="G40" s="17">
        <f ca="1">ROUND(RAND()*6+1,2)</f>
        <v>5.85</v>
      </c>
      <c r="H40">
        <f ca="1">G40*SIN(K40/360*2*PI())/SIN(J40/360*2*PI())</f>
        <v>14.346899082067063</v>
      </c>
      <c r="I40" s="17">
        <f ca="1">ROUND(RAND()*60+10,2)</f>
        <v>21.01</v>
      </c>
      <c r="J40">
        <f ca="1">ASIN(G40/F40*SIN(I40/360*2*PI()))*360/2/PI()</f>
        <v>13.280987802100853</v>
      </c>
      <c r="K40">
        <f ca="1">180-I40-J40</f>
        <v>145.70901219789914</v>
      </c>
      <c r="L40" s="2" t="s">
        <v>50</v>
      </c>
      <c r="M40" s="2" t="str">
        <f>"b:a = sin(β) : sin(α) =&gt; sin(β) = b : a ∙ sin(α)"</f>
        <v>b:a = sin(β) : sin(α) =&gt; sin(β) = b : a ∙ sin(α)</v>
      </c>
      <c r="N40" s="2" t="str">
        <f ca="1">"sin(β) = "&amp;G40&amp;" : "&amp;ROUND(F40,2)&amp;" ∙ sin("&amp;I40&amp;"°) =&gt; β = "&amp;ROUND(J40,2)&amp;"°"</f>
        <v>sin(β) = 5,85 : 9,13 ∙ sin(21,01°) =&gt; β = 13,28°</v>
      </c>
      <c r="O40" s="2" t="s">
        <v>51</v>
      </c>
      <c r="P40" s="2" t="str">
        <f ca="1">"γ = 180° - α - β = 180° - "&amp;ROUND(I40,2)&amp;"° - "&amp;ROUND(J40,2)&amp;"°"</f>
        <v>γ = 180° - α - β = 180° - 21,01° - 13,28°</v>
      </c>
      <c r="Q40" s="2" t="str">
        <f ca="1">"γ = "&amp;ROUND(K40,2)&amp;"°"</f>
        <v>γ = 145,71°</v>
      </c>
      <c r="R40" s="2" t="s">
        <v>52</v>
      </c>
      <c r="S40" s="2" t="str">
        <f>"c:a = sin(γ) : sin(α) =&gt; c = a ∙ sin(γ) : sin(α)"</f>
        <v>c:a = sin(γ) : sin(α) =&gt; c = a ∙ sin(γ) : sin(α)</v>
      </c>
      <c r="T40" s="2" t="str">
        <f ca="1">"c = "&amp;F40&amp;" ∙ sin("&amp;ROUND(K40,2)&amp;"°) : sin("&amp;ROUND(I40,2)&amp;"°) = "&amp;ROUND(H40,2)</f>
        <v>c = 9,13 ∙ sin(145,71°) : sin(21,01°) = 14,35</v>
      </c>
      <c r="U40" t="str">
        <f ca="1">"a = "&amp;F40&amp;", b = "&amp;G40&amp;", α = "&amp;I40&amp;"°"</f>
        <v>a = 9,13, b = 5,85, α = 21,01°</v>
      </c>
    </row>
    <row r="41" spans="4:21" x14ac:dyDescent="0.25">
      <c r="F41" s="17"/>
      <c r="G41" s="17"/>
      <c r="I41" s="17"/>
      <c r="L41" s="2"/>
      <c r="M41" s="2"/>
      <c r="N41" s="2"/>
      <c r="O41" s="2"/>
      <c r="P41" s="2"/>
      <c r="Q41" s="2"/>
      <c r="R41" s="2"/>
      <c r="S41" s="2"/>
      <c r="T41" s="2"/>
    </row>
    <row r="42" spans="4:21" x14ac:dyDescent="0.25">
      <c r="F42" s="17"/>
      <c r="G42" s="17"/>
      <c r="I42" s="17"/>
      <c r="L42" s="2"/>
      <c r="M42" s="2"/>
      <c r="N42" s="2"/>
      <c r="O42" s="2"/>
      <c r="P42" s="2"/>
      <c r="Q42" s="2"/>
      <c r="R42" s="2"/>
      <c r="S42" s="2"/>
      <c r="T42" s="2"/>
    </row>
    <row r="43" spans="4:21" x14ac:dyDescent="0.25">
      <c r="F43" s="17"/>
      <c r="G43" s="17"/>
      <c r="I43" s="17"/>
      <c r="L43" s="2"/>
      <c r="M43" s="2"/>
      <c r="N43" s="2"/>
      <c r="O43" s="2"/>
      <c r="P43" s="2"/>
      <c r="Q43" s="2"/>
      <c r="R43" s="2"/>
      <c r="S43" s="2"/>
      <c r="T43" s="2"/>
    </row>
    <row r="44" spans="4:21" x14ac:dyDescent="0.25">
      <c r="F44" s="17"/>
      <c r="G44" s="17"/>
      <c r="I44" s="17"/>
      <c r="L44" s="2"/>
      <c r="M44" s="2"/>
      <c r="N44" s="2"/>
      <c r="O44" s="2"/>
      <c r="P44" s="2"/>
      <c r="Q44" s="2"/>
      <c r="R44" s="2"/>
      <c r="S44" s="2"/>
      <c r="T44" s="2"/>
    </row>
    <row r="45" spans="4:21" x14ac:dyDescent="0.25">
      <c r="F45" s="17"/>
      <c r="G45" s="17"/>
      <c r="I45" s="17"/>
      <c r="L45" s="2"/>
      <c r="M45" s="2"/>
      <c r="N45" s="2"/>
      <c r="O45" s="2"/>
      <c r="P45" s="2"/>
      <c r="Q45" s="2"/>
      <c r="R45" s="2"/>
      <c r="S45" s="2"/>
      <c r="T45" s="2"/>
    </row>
    <row r="46" spans="4:21" x14ac:dyDescent="0.25">
      <c r="F46" s="17"/>
      <c r="G46" s="17"/>
      <c r="I46" s="17"/>
      <c r="L46" s="2"/>
      <c r="M46" s="2"/>
      <c r="N46" s="2"/>
      <c r="O46" s="2"/>
      <c r="P46" s="2"/>
      <c r="Q46" s="2"/>
      <c r="R46" s="2"/>
      <c r="S46" s="2"/>
      <c r="T46" s="2"/>
    </row>
    <row r="47" spans="4:21" x14ac:dyDescent="0.25">
      <c r="F47" s="17"/>
      <c r="G47" s="17"/>
      <c r="I47" s="17"/>
      <c r="L47" s="2"/>
      <c r="M47" s="2"/>
      <c r="N47" s="2"/>
      <c r="O47" s="2"/>
      <c r="P47" s="2"/>
      <c r="Q47" s="2"/>
      <c r="R47" s="2"/>
      <c r="S47" s="2"/>
      <c r="T47" s="2"/>
    </row>
    <row r="48" spans="4:21" x14ac:dyDescent="0.25">
      <c r="G48" t="s">
        <v>26</v>
      </c>
      <c r="O48" s="3"/>
    </row>
    <row r="50" spans="5:22" x14ac:dyDescent="0.25">
      <c r="E50">
        <v>17</v>
      </c>
      <c r="G50" s="2"/>
      <c r="J50">
        <f>SIN(30/360*2*PI())</f>
        <v>0.49999999999999994</v>
      </c>
      <c r="O50" s="2"/>
    </row>
    <row r="51" spans="5:22" x14ac:dyDescent="0.25">
      <c r="E51" s="17">
        <f ca="1">ROUND(RAND()*18+1,0)</f>
        <v>5</v>
      </c>
      <c r="F51" s="17">
        <f ca="1">ROUND(RAND()*15+1,0)</f>
        <v>3</v>
      </c>
      <c r="O51" s="2"/>
    </row>
    <row r="52" spans="5:22" x14ac:dyDescent="0.25">
      <c r="E52">
        <v>1</v>
      </c>
      <c r="F52">
        <v>1</v>
      </c>
      <c r="G52">
        <f t="shared" ref="G52:G61" ca="1" si="5">VLOOKUP($F52,$E$3:$U$40,2,FALSE)</f>
        <v>6.67</v>
      </c>
      <c r="H52">
        <f t="shared" ref="H52:H61" ca="1" si="6">VLOOKUP($F52,$E$3:$U$40,3,FALSE)</f>
        <v>5.4206185782846639</v>
      </c>
      <c r="I52">
        <f t="shared" ref="I52:I61" ca="1" si="7">VLOOKUP($F52,$E$3:$U$40,4,FALSE)</f>
        <v>6.3977397861606402</v>
      </c>
      <c r="J52">
        <f t="shared" ref="J52:J61" ca="1" si="8">VLOOKUP($F52,$E$3:$U$40,5,FALSE)</f>
        <v>68.139999999999986</v>
      </c>
      <c r="K52">
        <f t="shared" ref="K52:K61" ca="1" si="9">VLOOKUP($F52,$E$3:$U$40,6,FALSE)</f>
        <v>48.96</v>
      </c>
      <c r="L52">
        <f t="shared" ref="L52:L61" ca="1" si="10">VLOOKUP($F52,$E$3:$U$40,7,FALSE)</f>
        <v>62.9</v>
      </c>
      <c r="M52" t="str">
        <f t="shared" ref="M52:M61" ca="1" si="11">VLOOKUP($F52,$E$3:$U$40,8,FALSE)</f>
        <v>1. Berechne α mit Winkelsummensatz:</v>
      </c>
      <c r="N52" t="str">
        <f t="shared" ref="N52:N61" ca="1" si="12">VLOOKUP($F52,$E$3:$U$40,9,FALSE)</f>
        <v>α = 180° - β - γ = 180° - 48,96° - 62,9°</v>
      </c>
      <c r="O52" t="str">
        <f t="shared" ref="O52:O61" ca="1" si="13">VLOOKUP($F52,$E$3:$U$40,10,FALSE)</f>
        <v>α = 68,14°</v>
      </c>
      <c r="P52" t="str">
        <f t="shared" ref="P52:P61" ca="1" si="14">VLOOKUP($F52,$E$3:$U$40,11,FALSE)</f>
        <v xml:space="preserve">2. Berechne Seite b mit Sinussatz: </v>
      </c>
      <c r="Q52" t="str">
        <f t="shared" ref="Q52:Q61" ca="1" si="15">VLOOKUP($F52,$E$3:$U$40,12,FALSE)</f>
        <v>b:a = sin(β) : sin(α) =&gt; b = a ∙ sin(β) : sin(α)</v>
      </c>
      <c r="R52" t="str">
        <f t="shared" ref="R52:R61" ca="1" si="16">VLOOKUP($F52,$E$3:$U$40,13,FALSE)</f>
        <v>b = 6,67 ∙ sin(48,96°) : sin(68,14°) = 5,42</v>
      </c>
      <c r="S52" t="str">
        <f t="shared" ref="S52:S61" ca="1" si="17">VLOOKUP($F52,$E$3:$U$40,14,FALSE)</f>
        <v xml:space="preserve">3. Berechne Seite c mit Sinussatz: </v>
      </c>
      <c r="T52" t="str">
        <f t="shared" ref="T52:T61" ca="1" si="18">VLOOKUP($F52,$E$3:$U$40,15,FALSE)</f>
        <v>c:a = sin(γ) : sin(α) =&gt; c = a ∙ sin(γ) : sin(α)</v>
      </c>
      <c r="U52" t="str">
        <f t="shared" ref="U52:U61" ca="1" si="19">VLOOKUP($F52,$E$3:$U$40,16,FALSE)</f>
        <v>c = 6,67 ∙ sin(62,9°) : sin(68,14°) = 6,4</v>
      </c>
      <c r="V52" t="str">
        <f t="shared" ref="V52:V61" ca="1" si="20">VLOOKUP($F52,$E$3:$U$40,17,FALSE)</f>
        <v>a = 6,67, β = 48,96°, γ = 62,9°</v>
      </c>
    </row>
    <row r="53" spans="5:22" x14ac:dyDescent="0.25">
      <c r="E53">
        <v>2</v>
      </c>
      <c r="F53">
        <v>2</v>
      </c>
      <c r="G53">
        <f t="shared" ca="1" si="5"/>
        <v>4.53</v>
      </c>
      <c r="H53">
        <f t="shared" ca="1" si="6"/>
        <v>3.7215062914234887</v>
      </c>
      <c r="I53">
        <f t="shared" ca="1" si="7"/>
        <v>4.6004122923911073</v>
      </c>
      <c r="J53">
        <f t="shared" ca="1" si="8"/>
        <v>64.959999999999994</v>
      </c>
      <c r="K53">
        <f t="shared" ca="1" si="9"/>
        <v>48.1</v>
      </c>
      <c r="L53">
        <f t="shared" ca="1" si="10"/>
        <v>66.94</v>
      </c>
      <c r="M53" t="str">
        <f t="shared" ca="1" si="11"/>
        <v>1. Berechne γ mit Winkelsummensatz:</v>
      </c>
      <c r="N53" t="str">
        <f t="shared" ca="1" si="12"/>
        <v>γ = 180° - α - β = 180° - 64,96° - 48,1°</v>
      </c>
      <c r="O53" t="str">
        <f t="shared" ca="1" si="13"/>
        <v>γ = 66,94°</v>
      </c>
      <c r="P53" t="str">
        <f t="shared" ca="1" si="14"/>
        <v xml:space="preserve">2. Berechne Seite b mit Sinussatz: </v>
      </c>
      <c r="Q53" t="str">
        <f t="shared" ca="1" si="15"/>
        <v>b:a = sin(β) : sin(α) =&gt; b = a ∙ sin(β) : sin(α)</v>
      </c>
      <c r="R53" t="str">
        <f t="shared" ca="1" si="16"/>
        <v>b = 4,53 ∙ sin(48,1°) : sin(64,96°) = 3,72</v>
      </c>
      <c r="S53" t="str">
        <f t="shared" ca="1" si="17"/>
        <v xml:space="preserve">3. Berechne Seite c mit Sinussatz: </v>
      </c>
      <c r="T53" t="str">
        <f t="shared" ca="1" si="18"/>
        <v>c:a = sin(γ) : sin(α) =&gt; c = a ∙ sin(γ) : sin(α)</v>
      </c>
      <c r="U53" t="str">
        <f t="shared" ca="1" si="19"/>
        <v>c = 4,53 ∙ sin(66,94°) : sin(64,96°) = 4,6</v>
      </c>
      <c r="V53" t="str">
        <f t="shared" ca="1" si="20"/>
        <v>a = 4,53, α = 64,96°, β = 48,1°</v>
      </c>
    </row>
    <row r="54" spans="5:22" x14ac:dyDescent="0.25">
      <c r="E54">
        <v>3</v>
      </c>
      <c r="F54">
        <v>3</v>
      </c>
      <c r="G54">
        <f t="shared" ca="1" si="5"/>
        <v>2.6111280619822979</v>
      </c>
      <c r="H54">
        <f t="shared" ca="1" si="6"/>
        <v>2.73</v>
      </c>
      <c r="I54">
        <f t="shared" ca="1" si="7"/>
        <v>2.4279628424209649</v>
      </c>
      <c r="J54">
        <f t="shared" ca="1" si="8"/>
        <v>60.49</v>
      </c>
      <c r="K54">
        <f t="shared" ca="1" si="9"/>
        <v>65.489999999999995</v>
      </c>
      <c r="L54">
        <f t="shared" ca="1" si="10"/>
        <v>54.02</v>
      </c>
      <c r="M54" t="str">
        <f t="shared" ca="1" si="11"/>
        <v>1. Berechne α mit Winkelsummensatz:</v>
      </c>
      <c r="N54" t="str">
        <f t="shared" ca="1" si="12"/>
        <v>α = 180° - β - γ = 180° - 65,49° - 54,02°</v>
      </c>
      <c r="O54" t="str">
        <f t="shared" ca="1" si="13"/>
        <v>α = 60,49°</v>
      </c>
      <c r="P54" t="str">
        <f t="shared" ca="1" si="14"/>
        <v xml:space="preserve">2. Berechne Seite a mit Sinussatz: </v>
      </c>
      <c r="Q54" t="str">
        <f t="shared" ca="1" si="15"/>
        <v>a:b = sin(α) : sin(β) =&gt; a = b ∙ sin(α) : sin(β)</v>
      </c>
      <c r="R54" t="str">
        <f t="shared" ca="1" si="16"/>
        <v>a = 2,73 ∙ sin(60,49°) : sin(65,49°) = 2,61</v>
      </c>
      <c r="S54" t="str">
        <f t="shared" ca="1" si="17"/>
        <v xml:space="preserve">3. Berechne Seite c mit Sinussatz: </v>
      </c>
      <c r="T54" t="str">
        <f t="shared" ca="1" si="18"/>
        <v>c:b = sin(γ) : sin(β) =&gt; c = b ∙ sin(γ) : sin(β)</v>
      </c>
      <c r="U54" t="str">
        <f t="shared" ca="1" si="19"/>
        <v>c = 2,73 ∙ sin(54,02°) : sin(65,49°) = 2,43</v>
      </c>
      <c r="V54" t="str">
        <f t="shared" ca="1" si="20"/>
        <v>b = 2,73, β = 65,49°, γ = 54,02°</v>
      </c>
    </row>
    <row r="55" spans="5:22" x14ac:dyDescent="0.25">
      <c r="E55">
        <v>4</v>
      </c>
      <c r="F55">
        <v>4</v>
      </c>
      <c r="G55">
        <f t="shared" ca="1" si="5"/>
        <v>5.8999098100327831</v>
      </c>
      <c r="H55">
        <f t="shared" ca="1" si="6"/>
        <v>6.6</v>
      </c>
      <c r="I55">
        <f t="shared" ca="1" si="7"/>
        <v>1.17</v>
      </c>
      <c r="J55">
        <f t="shared" ca="1" si="8"/>
        <v>49.06</v>
      </c>
      <c r="K55">
        <f t="shared" ca="1" si="9"/>
        <v>57.675405717506955</v>
      </c>
      <c r="L55">
        <f t="shared" ca="1" si="10"/>
        <v>73.26459428249305</v>
      </c>
      <c r="M55" t="str">
        <f t="shared" ca="1" si="11"/>
        <v>1. Kosinussatz: a² = b² + c² - 2bc ∙ cos(α)</v>
      </c>
      <c r="N55" t="str">
        <f t="shared" ca="1" si="12"/>
        <v>a² = 6,6² + 1,17² - 2∙6,6∙1,17∙cos(49,06°)</v>
      </c>
      <c r="O55" t="str">
        <f t="shared" ca="1" si="13"/>
        <v>a = 5,9</v>
      </c>
      <c r="P55" t="str">
        <f t="shared" ca="1" si="14"/>
        <v xml:space="preserve">2. Berechne β mit Sinussatz: </v>
      </c>
      <c r="Q55" t="str">
        <f t="shared" ca="1" si="15"/>
        <v>b:a = sin(β) : sin(α) =&gt; sin(β) = b : a ∙ sin(α)</v>
      </c>
      <c r="R55" t="str">
        <f t="shared" ca="1" si="16"/>
        <v>sin(β) = 6,6 : 5,9 ∙ sin(49,06°) =&gt; β = 57,68°</v>
      </c>
      <c r="S55" t="str">
        <f t="shared" ca="1" si="17"/>
        <v>3. Berechne γ mit Winkelsummensatz:</v>
      </c>
      <c r="T55" t="str">
        <f t="shared" ca="1" si="18"/>
        <v>γ = 180° - α - β = 180° - 49,06° - 57,68°</v>
      </c>
      <c r="U55" t="str">
        <f t="shared" ca="1" si="19"/>
        <v>γ = 73,26°</v>
      </c>
      <c r="V55" t="str">
        <f t="shared" ca="1" si="20"/>
        <v>b = 6,6, c = 1,17, α = 49,06°</v>
      </c>
    </row>
    <row r="56" spans="5:22" x14ac:dyDescent="0.25">
      <c r="E56">
        <v>5</v>
      </c>
      <c r="F56">
        <v>5</v>
      </c>
      <c r="G56">
        <f t="shared" ca="1" si="5"/>
        <v>0.79202146799461082</v>
      </c>
      <c r="H56">
        <f t="shared" ca="1" si="6"/>
        <v>0.94760078978593343</v>
      </c>
      <c r="I56">
        <f t="shared" ca="1" si="7"/>
        <v>1.03</v>
      </c>
      <c r="J56">
        <f t="shared" ca="1" si="8"/>
        <v>46.99</v>
      </c>
      <c r="K56">
        <f t="shared" ca="1" si="9"/>
        <v>61.03</v>
      </c>
      <c r="L56">
        <f t="shared" ca="1" si="10"/>
        <v>71.97999999999999</v>
      </c>
      <c r="M56" t="str">
        <f t="shared" ca="1" si="11"/>
        <v>1. Berechne γ mit Winkelsummensatz:</v>
      </c>
      <c r="N56" t="str">
        <f t="shared" ca="1" si="12"/>
        <v>γ = 180° - α - β = 180° - 46,99° - 61,03°</v>
      </c>
      <c r="O56" t="str">
        <f t="shared" ca="1" si="13"/>
        <v>γ = 71,98°</v>
      </c>
      <c r="P56" t="str">
        <f t="shared" ca="1" si="14"/>
        <v xml:space="preserve">2. Berechne Seite a mit Sinussatz: </v>
      </c>
      <c r="Q56" t="str">
        <f t="shared" ca="1" si="15"/>
        <v>a:c = sin(α) : sin(γ) =&gt; a = c ∙ sin(α) : sin(γ)</v>
      </c>
      <c r="R56" t="str">
        <f t="shared" ca="1" si="16"/>
        <v>a = 1,03 ∙ sin(46,99°) : sin(71,98°) = 0,79</v>
      </c>
      <c r="S56" t="str">
        <f t="shared" ca="1" si="17"/>
        <v xml:space="preserve">3. Berechne Seite b mit Sinussatz: </v>
      </c>
      <c r="T56" t="str">
        <f t="shared" ca="1" si="18"/>
        <v>b:c = sin(β) : sin(γ) =&gt; b = c ∙ sin(β) : sin(γ)</v>
      </c>
      <c r="U56" t="str">
        <f t="shared" ca="1" si="19"/>
        <v>b = 1,03 ∙ sin(61,03°) : sin(71,98°) = 0,95</v>
      </c>
      <c r="V56" t="str">
        <f t="shared" ca="1" si="20"/>
        <v>c = 1,03, α = 46,99°, β = 61,03°</v>
      </c>
    </row>
    <row r="57" spans="5:22" x14ac:dyDescent="0.25">
      <c r="E57">
        <v>6</v>
      </c>
      <c r="F57">
        <v>6</v>
      </c>
      <c r="G57">
        <f t="shared" ca="1" si="5"/>
        <v>6.56</v>
      </c>
      <c r="H57">
        <f t="shared" ca="1" si="6"/>
        <v>4.6500000000000004</v>
      </c>
      <c r="I57">
        <f t="shared" ca="1" si="7"/>
        <v>6.72</v>
      </c>
      <c r="J57">
        <f t="shared" ca="1" si="8"/>
        <v>67.667486882543002</v>
      </c>
      <c r="K57">
        <f t="shared" ca="1" si="9"/>
        <v>40.970796679583792</v>
      </c>
      <c r="L57">
        <f t="shared" ca="1" si="10"/>
        <v>71.361716437873213</v>
      </c>
      <c r="M57" t="str">
        <f t="shared" ca="1" si="11"/>
        <v>1. Kosinussatz: cos(α) = (b² + c² - a²) : 2bc</v>
      </c>
      <c r="N57" t="str">
        <f t="shared" ca="1" si="12"/>
        <v>cos(α) = (4,65² + 6,72² - 6,56²) : (2 ∙ 4,65 ∙ 6,72)</v>
      </c>
      <c r="O57" t="str">
        <f t="shared" ca="1" si="13"/>
        <v>cos(α) = 0,38 =&gt; α = 67,67°</v>
      </c>
      <c r="P57" t="str">
        <f t="shared" ca="1" si="14"/>
        <v xml:space="preserve">2. Berechne β mit Sinussatz: </v>
      </c>
      <c r="Q57" t="str">
        <f t="shared" ca="1" si="15"/>
        <v>b:a = sin(β) : sin(α) =&gt; sin(β) = b : a ∙ sin(α)</v>
      </c>
      <c r="R57" t="str">
        <f t="shared" ca="1" si="16"/>
        <v>sin(β) = 4,65 : 6,56 ∙ sin(67,67°) =&gt; β = 40,97°</v>
      </c>
      <c r="S57" t="str">
        <f t="shared" ca="1" si="17"/>
        <v>3. Berechne γ mit Winkelsummensatz:</v>
      </c>
      <c r="T57" t="str">
        <f t="shared" ca="1" si="18"/>
        <v>γ = 180° - α - β = 180° - 67,67° - 40,97°</v>
      </c>
      <c r="U57" t="str">
        <f t="shared" ca="1" si="19"/>
        <v>γ = 71,36°</v>
      </c>
      <c r="V57" t="str">
        <f t="shared" ca="1" si="20"/>
        <v>a = 6,56, b = 4,65, c = 6,72</v>
      </c>
    </row>
    <row r="58" spans="5:22" x14ac:dyDescent="0.25">
      <c r="E58">
        <v>7</v>
      </c>
      <c r="F58">
        <v>7</v>
      </c>
      <c r="G58">
        <f t="shared" ca="1" si="5"/>
        <v>4.9133420788303894</v>
      </c>
      <c r="H58">
        <f t="shared" ca="1" si="6"/>
        <v>4.4628975762504126</v>
      </c>
      <c r="I58">
        <f t="shared" ca="1" si="7"/>
        <v>3.24</v>
      </c>
      <c r="J58">
        <f t="shared" ca="1" si="8"/>
        <v>77.47</v>
      </c>
      <c r="K58">
        <f t="shared" ca="1" si="9"/>
        <v>62.46</v>
      </c>
      <c r="L58">
        <f t="shared" ca="1" si="10"/>
        <v>40.07</v>
      </c>
      <c r="M58" t="str">
        <f t="shared" ca="1" si="11"/>
        <v>1. Berechne α mit Winkelsummensatz:</v>
      </c>
      <c r="N58" t="str">
        <f t="shared" ca="1" si="12"/>
        <v>α = 180° - β - γ = 180° - 62,46° - 40,07°</v>
      </c>
      <c r="O58" t="str">
        <f t="shared" ca="1" si="13"/>
        <v>α = 77,47°</v>
      </c>
      <c r="P58" t="str">
        <f t="shared" ca="1" si="14"/>
        <v xml:space="preserve">2. Berechne Seite a mit Sinussatz: </v>
      </c>
      <c r="Q58" t="str">
        <f t="shared" ca="1" si="15"/>
        <v>a:c = sin(α) : sin(γ) =&gt; a = c ∙ sin(α) : sin(γ)</v>
      </c>
      <c r="R58" t="str">
        <f t="shared" ca="1" si="16"/>
        <v>a = 3,24 ∙ sin(77,47°) : sin(40,07°) = 4,91</v>
      </c>
      <c r="S58" t="str">
        <f t="shared" ca="1" si="17"/>
        <v xml:space="preserve">3. Berechne Seite b mit Sinussatz: </v>
      </c>
      <c r="T58" t="str">
        <f t="shared" ca="1" si="18"/>
        <v>b:c = sin(β) : sin(γ) =&gt; b = c ∙ sin(β) : sin(γ)</v>
      </c>
      <c r="U58" t="str">
        <f t="shared" ca="1" si="19"/>
        <v>b = 3,24 ∙ sin(62,46°) : sin(40,07°) = 4,46</v>
      </c>
      <c r="V58" t="str">
        <f t="shared" ca="1" si="20"/>
        <v>c = 3,24, β = 62,46°, γ = 40,07°</v>
      </c>
    </row>
    <row r="59" spans="5:22" x14ac:dyDescent="0.25">
      <c r="E59">
        <v>8</v>
      </c>
      <c r="F59">
        <v>8</v>
      </c>
      <c r="G59">
        <f t="shared" ca="1" si="5"/>
        <v>3.38</v>
      </c>
      <c r="H59">
        <f t="shared" ca="1" si="6"/>
        <v>5.4399999999999995</v>
      </c>
      <c r="I59">
        <f t="shared" ca="1" si="7"/>
        <v>6.1554994253849129</v>
      </c>
      <c r="J59">
        <f t="shared" ca="1" si="8"/>
        <v>33.169156679847461</v>
      </c>
      <c r="K59">
        <f t="shared" ca="1" si="9"/>
        <v>61.71</v>
      </c>
      <c r="L59">
        <f t="shared" ca="1" si="10"/>
        <v>85.120843320152545</v>
      </c>
      <c r="M59" t="str">
        <f t="shared" ca="1" si="11"/>
        <v xml:space="preserve">1. Berechne α mit Sinussatz: </v>
      </c>
      <c r="N59" t="str">
        <f t="shared" ca="1" si="12"/>
        <v>a:b = sin(α) : sin(β) =&gt; sin(α) = a : b ∙ sin(β)</v>
      </c>
      <c r="O59" t="str">
        <f t="shared" ca="1" si="13"/>
        <v>sin(α) = 3,38 : 5,44 ∙ sin(61,71°) =&gt; α = 33,17°</v>
      </c>
      <c r="P59" t="str">
        <f t="shared" ca="1" si="14"/>
        <v>2. Berechne γ mit Winkelsummensatz:</v>
      </c>
      <c r="Q59" t="str">
        <f t="shared" ca="1" si="15"/>
        <v>γ = 180° - α - β = 180° - 3,38° - 5,44°</v>
      </c>
      <c r="R59" t="str">
        <f t="shared" ca="1" si="16"/>
        <v>γ = 85,12°</v>
      </c>
      <c r="S59" t="str">
        <f t="shared" ca="1" si="17"/>
        <v xml:space="preserve">3. Berechne Seite c mit Sinussatz: </v>
      </c>
      <c r="T59" t="str">
        <f t="shared" ca="1" si="18"/>
        <v>c:b = sin(γ) : sin(β) =&gt; c = b ∙ sin(γ) : sin(β)</v>
      </c>
      <c r="U59" t="str">
        <f t="shared" ca="1" si="19"/>
        <v>c = 5,44 ∙ sin(85,12°) : sin(61,71°) = 6,16</v>
      </c>
      <c r="V59" t="str">
        <f t="shared" ca="1" si="20"/>
        <v>a = 3,38, b = 5,44, β = 61,71°</v>
      </c>
    </row>
    <row r="60" spans="5:22" x14ac:dyDescent="0.25">
      <c r="E60">
        <v>9</v>
      </c>
      <c r="F60">
        <v>9</v>
      </c>
      <c r="G60">
        <f t="shared" ca="1" si="5"/>
        <v>5.7</v>
      </c>
      <c r="H60">
        <f t="shared" ca="1" si="6"/>
        <v>4.49</v>
      </c>
      <c r="I60">
        <f t="shared" ca="1" si="7"/>
        <v>4.5522721001206632</v>
      </c>
      <c r="J60">
        <f t="shared" ca="1" si="8"/>
        <v>78.151879299663122</v>
      </c>
      <c r="K60">
        <f t="shared" ca="1" si="9"/>
        <v>50.438120700336881</v>
      </c>
      <c r="L60">
        <f t="shared" ca="1" si="10"/>
        <v>51.41</v>
      </c>
      <c r="M60" t="str">
        <f t="shared" ca="1" si="11"/>
        <v>1. Kosinussatz: c² = a² + b² - 2ab ∙ cos(γ)</v>
      </c>
      <c r="N60" t="str">
        <f t="shared" ca="1" si="12"/>
        <v>c² = 5,7² + 4,49² - 2∙5,7∙4,49∙cos(51,41°)</v>
      </c>
      <c r="O60" t="str">
        <f t="shared" ca="1" si="13"/>
        <v>c = 4,55</v>
      </c>
      <c r="P60" t="str">
        <f t="shared" ca="1" si="14"/>
        <v xml:space="preserve">2. Berechne α mit Sinussatz: </v>
      </c>
      <c r="Q60" t="str">
        <f t="shared" ca="1" si="15"/>
        <v>a:c = sin(α) : sin(γ) =&gt; sin(α) = a : c ∙ sin(γ)</v>
      </c>
      <c r="R60" t="str">
        <f t="shared" ca="1" si="16"/>
        <v>sin(α) = 5,7 : 4,55 ∙ sin(51,41°) =&gt; α = 78,15°</v>
      </c>
      <c r="S60" t="str">
        <f t="shared" ca="1" si="17"/>
        <v>3. Berechne β mit Winkelsummensatz:</v>
      </c>
      <c r="T60" t="str">
        <f t="shared" ca="1" si="18"/>
        <v>β = 180° - α - γ = 180° - 78,15° - 51,41°</v>
      </c>
      <c r="U60" t="str">
        <f t="shared" ca="1" si="19"/>
        <v>β = 50,44°</v>
      </c>
      <c r="V60" t="str">
        <f t="shared" ca="1" si="20"/>
        <v>a = 5,7, b = 4,49, γ = 51,41°</v>
      </c>
    </row>
    <row r="61" spans="5:22" x14ac:dyDescent="0.25">
      <c r="E61">
        <v>10</v>
      </c>
      <c r="F61">
        <v>10</v>
      </c>
      <c r="G61">
        <f t="shared" ca="1" si="5"/>
        <v>6.8377966423432257</v>
      </c>
      <c r="H61">
        <f t="shared" ca="1" si="6"/>
        <v>5.1100000000000003</v>
      </c>
      <c r="I61">
        <f t="shared" ca="1" si="7"/>
        <v>6.9836723820868363</v>
      </c>
      <c r="J61">
        <f t="shared" ca="1" si="8"/>
        <v>66.790000000000006</v>
      </c>
      <c r="K61">
        <f t="shared" ca="1" si="9"/>
        <v>43.38</v>
      </c>
      <c r="L61">
        <f t="shared" ca="1" si="10"/>
        <v>69.83</v>
      </c>
      <c r="M61" t="str">
        <f t="shared" ca="1" si="11"/>
        <v>1. Berechne α mit Winkelsummensatz:</v>
      </c>
      <c r="N61" t="str">
        <f t="shared" ca="1" si="12"/>
        <v>α = 180° - β - γ = 180° - 43,38° - 69,83°</v>
      </c>
      <c r="O61" t="str">
        <f t="shared" ca="1" si="13"/>
        <v>α = 66,79°</v>
      </c>
      <c r="P61" t="str">
        <f t="shared" ca="1" si="14"/>
        <v xml:space="preserve">2. Berechne Seite a mit Sinussatz: </v>
      </c>
      <c r="Q61" t="str">
        <f t="shared" ca="1" si="15"/>
        <v>a:b = sin(α) : sin(β) =&gt; a = b ∙ sin(α) : sin(β)</v>
      </c>
      <c r="R61" t="str">
        <f t="shared" ca="1" si="16"/>
        <v>a = 5,11 ∙ sin(66,79°) : sin(43,38°) = 6,84</v>
      </c>
      <c r="S61" t="str">
        <f t="shared" ca="1" si="17"/>
        <v xml:space="preserve">3. Berechne Seite c mit Sinussatz: </v>
      </c>
      <c r="T61" t="str">
        <f t="shared" ca="1" si="18"/>
        <v>c:b = sin(γ) : sin(β) =&gt; c = b ∙ sin(γ) : sin(β)</v>
      </c>
      <c r="U61" t="str">
        <f t="shared" ca="1" si="19"/>
        <v>c = 5,11 ∙ sin(69,83°) : sin(43,38°) = 6,98</v>
      </c>
      <c r="V61" t="str">
        <f t="shared" ca="1" si="20"/>
        <v>b = 5,11, β = 43,38°, γ = 69,83°</v>
      </c>
    </row>
    <row r="68" spans="7:7" x14ac:dyDescent="0.25">
      <c r="G68" s="2"/>
    </row>
    <row r="69" spans="7:7" x14ac:dyDescent="0.25">
      <c r="G69" s="2"/>
    </row>
    <row r="70" spans="7:7" x14ac:dyDescent="0.25">
      <c r="G70" s="2"/>
    </row>
    <row r="75" spans="7:7" x14ac:dyDescent="0.25">
      <c r="G75" s="2"/>
    </row>
    <row r="78" spans="7:7" x14ac:dyDescent="0.25">
      <c r="G78" s="2"/>
    </row>
    <row r="81" spans="7:7" x14ac:dyDescent="0.25">
      <c r="G81" s="2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4"/>
  <sheetViews>
    <sheetView workbookViewId="0">
      <selection activeCell="B10" sqref="B10:B14"/>
    </sheetView>
  </sheetViews>
  <sheetFormatPr baseColWidth="10" defaultRowHeight="12.5" x14ac:dyDescent="0.25"/>
  <cols>
    <col min="5" max="5" width="12.54296875" customWidth="1"/>
    <col min="8" max="9" width="11.08984375" bestFit="1" customWidth="1"/>
    <col min="10" max="11" width="11.7265625" bestFit="1" customWidth="1"/>
    <col min="12" max="13" width="11.453125" bestFit="1" customWidth="1"/>
  </cols>
  <sheetData>
    <row r="1" spans="1:15" ht="13" x14ac:dyDescent="0.3">
      <c r="C1" s="2" t="s">
        <v>8</v>
      </c>
      <c r="D1" s="2" t="s">
        <v>9</v>
      </c>
      <c r="E1" s="2" t="s">
        <v>10</v>
      </c>
      <c r="F1" s="15" t="s">
        <v>27</v>
      </c>
      <c r="G1" s="15" t="s">
        <v>28</v>
      </c>
    </row>
    <row r="2" spans="1:15" ht="13" x14ac:dyDescent="0.3">
      <c r="C2" s="2" t="s">
        <v>39</v>
      </c>
      <c r="D2" s="2" t="s">
        <v>36</v>
      </c>
      <c r="E2" s="2" t="s">
        <v>37</v>
      </c>
      <c r="F2" s="15" t="s">
        <v>40</v>
      </c>
      <c r="G2" s="15" t="s">
        <v>38</v>
      </c>
    </row>
    <row r="3" spans="1:15" ht="13" x14ac:dyDescent="0.3">
      <c r="A3">
        <f ca="1">RANDBETWEEN(1,2)</f>
        <v>2</v>
      </c>
      <c r="B3">
        <v>1</v>
      </c>
      <c r="C3" s="2" t="str">
        <f ca="1">IF($A$3=1,C1,C2)</f>
        <v>d</v>
      </c>
      <c r="D3" s="2" t="str">
        <f t="shared" ref="D3:G3" ca="1" si="0">IF($A$3=1,D1,D2)</f>
        <v>e</v>
      </c>
      <c r="E3" s="2" t="str">
        <f t="shared" ca="1" si="0"/>
        <v>f</v>
      </c>
      <c r="F3" s="15" t="str">
        <f t="shared" ca="1" si="0"/>
        <v>δ</v>
      </c>
      <c r="G3" s="15" t="str">
        <f t="shared" ca="1" si="0"/>
        <v>ε</v>
      </c>
      <c r="H3" t="str">
        <f ca="1">"sin("&amp;F3&amp;") = "&amp;C3&amp;" : "&amp;E3</f>
        <v>sin(δ) = d : f</v>
      </c>
      <c r="I3" t="str">
        <f ca="1">"sin("&amp;G3&amp;") = "&amp;D3&amp;" : "&amp;E3</f>
        <v>sin(ε) = e : f</v>
      </c>
      <c r="J3" t="str">
        <f ca="1">"cos("&amp;F3&amp;") = "&amp;D3&amp;" : "&amp;E3</f>
        <v>cos(δ) = e : f</v>
      </c>
      <c r="K3" t="str">
        <f ca="1">"cos("&amp;G3&amp;") = "&amp;C3&amp;" : "&amp;E3</f>
        <v>cos(ε) = d : f</v>
      </c>
      <c r="L3" t="str">
        <f ca="1">"tan("&amp;F3&amp;") = "&amp;C3&amp;" : "&amp;D3</f>
        <v>tan(δ) = d : e</v>
      </c>
      <c r="M3" t="str">
        <f ca="1">"tan("&amp;G3&amp;") = "&amp;D3&amp;" : "&amp;C3</f>
        <v>tan(ε) = e : d</v>
      </c>
    </row>
    <row r="4" spans="1:15" ht="13" x14ac:dyDescent="0.3">
      <c r="B4">
        <v>2</v>
      </c>
      <c r="C4" s="2" t="str">
        <f ca="1">IF($A$3=1,C1,C2)</f>
        <v>d</v>
      </c>
      <c r="D4" s="2" t="str">
        <f t="shared" ref="D4:G4" ca="1" si="1">IF($A$3=1,D1,D2)</f>
        <v>e</v>
      </c>
      <c r="E4" s="2" t="str">
        <f t="shared" ca="1" si="1"/>
        <v>f</v>
      </c>
      <c r="F4" s="15" t="str">
        <f t="shared" ca="1" si="1"/>
        <v>δ</v>
      </c>
      <c r="G4" s="15" t="str">
        <f t="shared" ca="1" si="1"/>
        <v>ε</v>
      </c>
      <c r="H4" t="str">
        <f ca="1">"sin("&amp;F4&amp;") = "&amp;C4&amp;" : "&amp;E4</f>
        <v>sin(δ) = d : f</v>
      </c>
      <c r="I4" t="str">
        <f ca="1">"sin("&amp;G4&amp;") = "&amp;D4&amp;" : "&amp;E4</f>
        <v>sin(ε) = e : f</v>
      </c>
      <c r="J4" t="str">
        <f ca="1">"cos("&amp;F4&amp;") = "&amp;D4&amp;" : "&amp;E4</f>
        <v>cos(δ) = e : f</v>
      </c>
      <c r="K4" t="str">
        <f ca="1">"cos("&amp;G4&amp;") = "&amp;C4&amp;" : "&amp;E4</f>
        <v>cos(ε) = d : f</v>
      </c>
      <c r="L4" t="str">
        <f ca="1">"tan("&amp;F4&amp;") = "&amp;C4&amp;" : "&amp;D4</f>
        <v>tan(δ) = d : e</v>
      </c>
      <c r="M4" t="str">
        <f ca="1">"tan("&amp;G4&amp;") = "&amp;D4&amp;" : "&amp;C4</f>
        <v>tan(ε) = e : d</v>
      </c>
    </row>
    <row r="7" spans="1:15" x14ac:dyDescent="0.25">
      <c r="B7">
        <v>1</v>
      </c>
      <c r="C7">
        <f>B7+1</f>
        <v>2</v>
      </c>
      <c r="D7">
        <f t="shared" ref="D7:O7" si="2">C7+1</f>
        <v>3</v>
      </c>
      <c r="E7">
        <f t="shared" si="2"/>
        <v>4</v>
      </c>
      <c r="F7">
        <f t="shared" si="2"/>
        <v>5</v>
      </c>
      <c r="G7">
        <f t="shared" si="2"/>
        <v>6</v>
      </c>
      <c r="H7">
        <f t="shared" si="2"/>
        <v>7</v>
      </c>
      <c r="I7">
        <f t="shared" si="2"/>
        <v>8</v>
      </c>
      <c r="J7">
        <f t="shared" si="2"/>
        <v>9</v>
      </c>
      <c r="K7">
        <f t="shared" si="2"/>
        <v>10</v>
      </c>
      <c r="L7">
        <f t="shared" si="2"/>
        <v>11</v>
      </c>
      <c r="M7">
        <f t="shared" si="2"/>
        <v>12</v>
      </c>
      <c r="N7">
        <f t="shared" si="2"/>
        <v>13</v>
      </c>
      <c r="O7">
        <f t="shared" si="2"/>
        <v>14</v>
      </c>
    </row>
    <row r="8" spans="1:15" x14ac:dyDescent="0.25">
      <c r="E8" s="2" t="s">
        <v>41</v>
      </c>
      <c r="F8" s="2" t="s">
        <v>42</v>
      </c>
      <c r="K8">
        <v>2</v>
      </c>
      <c r="L8">
        <f>K8+1</f>
        <v>3</v>
      </c>
      <c r="M8">
        <f t="shared" ref="M8:O8" si="3">L8+1</f>
        <v>4</v>
      </c>
      <c r="N8">
        <f t="shared" si="3"/>
        <v>5</v>
      </c>
      <c r="O8">
        <f t="shared" si="3"/>
        <v>6</v>
      </c>
    </row>
    <row r="9" spans="1:15" x14ac:dyDescent="0.25">
      <c r="A9">
        <f ca="1">RANK(B9,$B$9:$B$14)</f>
        <v>5</v>
      </c>
      <c r="B9">
        <f ca="1">RAND()</f>
        <v>0.27380035170010053</v>
      </c>
      <c r="C9">
        <f t="shared" ref="C9:C14" ca="1" si="4">RANDBETWEEN(1,2)</f>
        <v>1</v>
      </c>
      <c r="D9">
        <v>1</v>
      </c>
      <c r="E9" t="str">
        <f t="shared" ref="E9:E14" ca="1" si="5">VLOOKUP(C9,$B$3:$M$4,6+D9)</f>
        <v>sin(δ) = d : f</v>
      </c>
      <c r="F9" t="str">
        <f t="shared" ref="F9:F14" ca="1" si="6">IF(J9=1,G9,IF(J9=2,H9,I9))</f>
        <v>sin(____) = d : f</v>
      </c>
      <c r="G9" t="str">
        <f t="shared" ref="G9:G14" ca="1" si="7">LEFT(E9,4)&amp;"____) = "&amp;RIGHT(E9,5)</f>
        <v>sin(____) = d : f</v>
      </c>
      <c r="H9" t="str">
        <f t="shared" ref="H9:H14" ca="1" si="8">LEFT(E9,9)&amp;"____ : "&amp;RIGHT(E9,1)</f>
        <v>sin(δ) = ____ : f</v>
      </c>
      <c r="I9" t="str">
        <f t="shared" ref="I9:I14" ca="1" si="9">LEFT(E9,13)&amp;"____"</f>
        <v>sin(δ) = d : ____</v>
      </c>
      <c r="J9">
        <f t="shared" ref="J9:J14" ca="1" si="10">RANDBETWEEN(1,3)</f>
        <v>1</v>
      </c>
      <c r="K9" t="str">
        <f ca="1">VLOOKUP($C9,$B$3:$M$4,K$8)</f>
        <v>d</v>
      </c>
      <c r="L9" t="str">
        <f t="shared" ref="L9:O14" ca="1" si="11">VLOOKUP($C9,$B$3:$M$4,L$8)</f>
        <v>e</v>
      </c>
      <c r="M9" t="str">
        <f t="shared" ca="1" si="11"/>
        <v>f</v>
      </c>
      <c r="N9" t="str">
        <f t="shared" ca="1" si="11"/>
        <v>δ</v>
      </c>
      <c r="O9" t="str">
        <f t="shared" ca="1" si="11"/>
        <v>ε</v>
      </c>
    </row>
    <row r="10" spans="1:15" x14ac:dyDescent="0.25">
      <c r="A10">
        <f t="shared" ref="A10:A14" ca="1" si="12">RANK(B10,$B$9:$B$14)</f>
        <v>1</v>
      </c>
      <c r="B10">
        <f t="shared" ref="B10:B14" ca="1" si="13">RAND()</f>
        <v>0.67081071402171566</v>
      </c>
      <c r="C10">
        <f t="shared" ca="1" si="4"/>
        <v>2</v>
      </c>
      <c r="D10">
        <v>2</v>
      </c>
      <c r="E10" t="str">
        <f t="shared" ca="1" si="5"/>
        <v>sin(ε) = e : f</v>
      </c>
      <c r="F10" t="str">
        <f t="shared" ca="1" si="6"/>
        <v>sin(____) = e : f</v>
      </c>
      <c r="G10" t="str">
        <f t="shared" ca="1" si="7"/>
        <v>sin(____) = e : f</v>
      </c>
      <c r="H10" t="str">
        <f t="shared" ca="1" si="8"/>
        <v>sin(ε) = ____ : f</v>
      </c>
      <c r="I10" t="str">
        <f t="shared" ca="1" si="9"/>
        <v>sin(ε) = e : ____</v>
      </c>
      <c r="J10">
        <f t="shared" ca="1" si="10"/>
        <v>1</v>
      </c>
      <c r="K10" t="str">
        <f t="shared" ref="K10:K14" ca="1" si="14">VLOOKUP($C10,$B$3:$M$4,K$8)</f>
        <v>d</v>
      </c>
      <c r="L10" t="str">
        <f t="shared" ca="1" si="11"/>
        <v>e</v>
      </c>
      <c r="M10" t="str">
        <f t="shared" ca="1" si="11"/>
        <v>f</v>
      </c>
      <c r="N10" t="str">
        <f t="shared" ca="1" si="11"/>
        <v>δ</v>
      </c>
      <c r="O10" t="str">
        <f t="shared" ca="1" si="11"/>
        <v>ε</v>
      </c>
    </row>
    <row r="11" spans="1:15" x14ac:dyDescent="0.25">
      <c r="A11">
        <f t="shared" ca="1" si="12"/>
        <v>6</v>
      </c>
      <c r="B11">
        <f t="shared" ca="1" si="13"/>
        <v>0.24074610135798391</v>
      </c>
      <c r="C11">
        <f t="shared" ca="1" si="4"/>
        <v>2</v>
      </c>
      <c r="D11">
        <v>3</v>
      </c>
      <c r="E11" t="str">
        <f t="shared" ca="1" si="5"/>
        <v>cos(δ) = e : f</v>
      </c>
      <c r="F11" t="str">
        <f t="shared" ca="1" si="6"/>
        <v>cos(____) = e : f</v>
      </c>
      <c r="G11" t="str">
        <f t="shared" ca="1" si="7"/>
        <v>cos(____) = e : f</v>
      </c>
      <c r="H11" t="str">
        <f t="shared" ca="1" si="8"/>
        <v>cos(δ) = ____ : f</v>
      </c>
      <c r="I11" t="str">
        <f t="shared" ca="1" si="9"/>
        <v>cos(δ) = e : ____</v>
      </c>
      <c r="J11">
        <f t="shared" ca="1" si="10"/>
        <v>1</v>
      </c>
      <c r="K11" t="str">
        <f t="shared" ca="1" si="14"/>
        <v>d</v>
      </c>
      <c r="L11" t="str">
        <f t="shared" ca="1" si="11"/>
        <v>e</v>
      </c>
      <c r="M11" t="str">
        <f t="shared" ca="1" si="11"/>
        <v>f</v>
      </c>
      <c r="N11" t="str">
        <f t="shared" ca="1" si="11"/>
        <v>δ</v>
      </c>
      <c r="O11" t="str">
        <f t="shared" ca="1" si="11"/>
        <v>ε</v>
      </c>
    </row>
    <row r="12" spans="1:15" x14ac:dyDescent="0.25">
      <c r="A12">
        <f t="shared" ca="1" si="12"/>
        <v>2</v>
      </c>
      <c r="B12">
        <f t="shared" ca="1" si="13"/>
        <v>0.47486038972420785</v>
      </c>
      <c r="C12">
        <f t="shared" ca="1" si="4"/>
        <v>2</v>
      </c>
      <c r="D12">
        <v>4</v>
      </c>
      <c r="E12" t="str">
        <f t="shared" ca="1" si="5"/>
        <v>cos(ε) = d : f</v>
      </c>
      <c r="F12" t="str">
        <f t="shared" ca="1" si="6"/>
        <v>cos(ε) = d : ____</v>
      </c>
      <c r="G12" t="str">
        <f t="shared" ca="1" si="7"/>
        <v>cos(____) = d : f</v>
      </c>
      <c r="H12" t="str">
        <f t="shared" ca="1" si="8"/>
        <v>cos(ε) = ____ : f</v>
      </c>
      <c r="I12" t="str">
        <f t="shared" ca="1" si="9"/>
        <v>cos(ε) = d : ____</v>
      </c>
      <c r="J12">
        <f t="shared" ca="1" si="10"/>
        <v>3</v>
      </c>
      <c r="K12" t="str">
        <f t="shared" ca="1" si="14"/>
        <v>d</v>
      </c>
      <c r="L12" t="str">
        <f t="shared" ca="1" si="11"/>
        <v>e</v>
      </c>
      <c r="M12" t="str">
        <f t="shared" ca="1" si="11"/>
        <v>f</v>
      </c>
      <c r="N12" t="str">
        <f t="shared" ca="1" si="11"/>
        <v>δ</v>
      </c>
      <c r="O12" t="str">
        <f t="shared" ca="1" si="11"/>
        <v>ε</v>
      </c>
    </row>
    <row r="13" spans="1:15" x14ac:dyDescent="0.25">
      <c r="A13">
        <f t="shared" ca="1" si="12"/>
        <v>4</v>
      </c>
      <c r="B13">
        <f t="shared" ca="1" si="13"/>
        <v>0.30372660828887155</v>
      </c>
      <c r="C13">
        <f t="shared" ca="1" si="4"/>
        <v>2</v>
      </c>
      <c r="D13">
        <v>5</v>
      </c>
      <c r="E13" t="str">
        <f t="shared" ca="1" si="5"/>
        <v>tan(δ) = d : e</v>
      </c>
      <c r="F13" t="str">
        <f t="shared" ca="1" si="6"/>
        <v>tan(δ) = ____ : e</v>
      </c>
      <c r="G13" t="str">
        <f t="shared" ca="1" si="7"/>
        <v>tan(____) = d : e</v>
      </c>
      <c r="H13" t="str">
        <f t="shared" ca="1" si="8"/>
        <v>tan(δ) = ____ : e</v>
      </c>
      <c r="I13" t="str">
        <f t="shared" ca="1" si="9"/>
        <v>tan(δ) = d : ____</v>
      </c>
      <c r="J13">
        <f t="shared" ca="1" si="10"/>
        <v>2</v>
      </c>
      <c r="K13" t="str">
        <f t="shared" ca="1" si="14"/>
        <v>d</v>
      </c>
      <c r="L13" t="str">
        <f t="shared" ca="1" si="11"/>
        <v>e</v>
      </c>
      <c r="M13" t="str">
        <f t="shared" ca="1" si="11"/>
        <v>f</v>
      </c>
      <c r="N13" t="str">
        <f t="shared" ca="1" si="11"/>
        <v>δ</v>
      </c>
      <c r="O13" t="str">
        <f t="shared" ca="1" si="11"/>
        <v>ε</v>
      </c>
    </row>
    <row r="14" spans="1:15" x14ac:dyDescent="0.25">
      <c r="A14">
        <f t="shared" ca="1" si="12"/>
        <v>3</v>
      </c>
      <c r="B14">
        <f t="shared" ca="1" si="13"/>
        <v>0.36945441567961901</v>
      </c>
      <c r="C14">
        <f t="shared" ca="1" si="4"/>
        <v>1</v>
      </c>
      <c r="D14">
        <v>6</v>
      </c>
      <c r="E14" t="str">
        <f t="shared" ca="1" si="5"/>
        <v>tan(ε) = e : d</v>
      </c>
      <c r="F14" t="str">
        <f t="shared" ca="1" si="6"/>
        <v>tan(ε) = e : ____</v>
      </c>
      <c r="G14" t="str">
        <f t="shared" ca="1" si="7"/>
        <v>tan(____) = e : d</v>
      </c>
      <c r="H14" t="str">
        <f t="shared" ca="1" si="8"/>
        <v>tan(ε) = ____ : d</v>
      </c>
      <c r="I14" t="str">
        <f t="shared" ca="1" si="9"/>
        <v>tan(ε) = e : ____</v>
      </c>
      <c r="J14">
        <f t="shared" ca="1" si="10"/>
        <v>3</v>
      </c>
      <c r="K14" t="str">
        <f t="shared" ca="1" si="14"/>
        <v>d</v>
      </c>
      <c r="L14" t="str">
        <f t="shared" ca="1" si="11"/>
        <v>e</v>
      </c>
      <c r="M14" t="str">
        <f t="shared" ca="1" si="11"/>
        <v>f</v>
      </c>
      <c r="N14" t="str">
        <f t="shared" ca="1" si="11"/>
        <v>δ</v>
      </c>
      <c r="O14" t="str">
        <f t="shared" ca="1" si="11"/>
        <v>ε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Arbeitsblatt</vt:lpstr>
      <vt:lpstr>Daten</vt:lpstr>
      <vt:lpstr>Daten2</vt:lpstr>
      <vt:lpstr>Aufgabe 1</vt:lpstr>
      <vt:lpstr>Arbeitsblatt!Druckbereich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Gandalf</dc:creator>
  <cp:lastModifiedBy>Stefan Müller</cp:lastModifiedBy>
  <cp:lastPrinted>2022-01-22T14:00:57Z</cp:lastPrinted>
  <dcterms:created xsi:type="dcterms:W3CDTF">2009-10-08T17:52:09Z</dcterms:created>
  <dcterms:modified xsi:type="dcterms:W3CDTF">2022-01-28T05:29:41Z</dcterms:modified>
</cp:coreProperties>
</file>