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BC1EC3F1-9A8D-468C-9F24-319E93B4A4CF}" xr6:coauthVersionLast="47" xr6:coauthVersionMax="47" xr10:uidLastSave="{00000000-0000-0000-0000-000000000000}"/>
  <bookViews>
    <workbookView xWindow="-110" yWindow="-110" windowWidth="19420" windowHeight="10560" xr2:uid="{49405879-1A2A-4047-A848-E726E175FF4D}"/>
  </bookViews>
  <sheets>
    <sheet name="Arbeitsblatt" sheetId="1" r:id="rId1"/>
    <sheet name="Tabelle2" sheetId="2" r:id="rId2"/>
  </sheets>
  <definedNames>
    <definedName name="_xlnm.Print_Area" localSheetId="0">Arbeitsblatt!$A$1:$P$96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E5" i="2" s="1"/>
  <c r="C4" i="2"/>
  <c r="D4" i="2" s="1"/>
  <c r="C3" i="2"/>
  <c r="D3" i="2" s="1"/>
  <c r="C2" i="2"/>
  <c r="D2" i="2" s="1"/>
  <c r="O5" i="2"/>
  <c r="O4" i="2"/>
  <c r="O3" i="2"/>
  <c r="O2" i="2"/>
  <c r="F5" i="2"/>
  <c r="F4" i="2"/>
  <c r="F3" i="2"/>
  <c r="F2" i="2"/>
  <c r="B5" i="2"/>
  <c r="G5" i="2"/>
  <c r="G4" i="2"/>
  <c r="G3" i="2"/>
  <c r="H3" i="2" s="1"/>
  <c r="G2" i="2"/>
  <c r="H2" i="2" s="1"/>
  <c r="G14" i="2"/>
  <c r="G13" i="2"/>
  <c r="E3" i="2" l="1"/>
  <c r="E4" i="2"/>
  <c r="E2" i="2"/>
  <c r="D5" i="2"/>
  <c r="H4" i="2"/>
  <c r="I3" i="2"/>
  <c r="H5" i="2"/>
  <c r="I2" i="2"/>
  <c r="L2" i="2"/>
  <c r="B4" i="2"/>
  <c r="X3" i="2"/>
  <c r="X4" i="2" s="1"/>
  <c r="X5" i="2" s="1"/>
  <c r="B3" i="2"/>
  <c r="B2" i="2"/>
  <c r="V3" i="2"/>
  <c r="V4" i="2" s="1"/>
  <c r="V5" i="2" s="1"/>
  <c r="V6" i="2" s="1"/>
  <c r="V7" i="2" s="1"/>
  <c r="V8" i="2" s="1"/>
  <c r="V9" i="2" s="1"/>
  <c r="V10" i="2" s="1"/>
  <c r="V11" i="2" s="1"/>
  <c r="N2" i="2" l="1"/>
  <c r="I5" i="2"/>
  <c r="I4" i="2"/>
  <c r="J3" i="2"/>
  <c r="N3" i="2" s="1"/>
  <c r="J2" i="2"/>
  <c r="K2" i="2" s="1"/>
  <c r="A4" i="2"/>
  <c r="A2" i="2"/>
  <c r="A5" i="2"/>
  <c r="A3" i="2"/>
  <c r="B87" i="1" l="1"/>
  <c r="B77" i="1"/>
  <c r="B67" i="1"/>
  <c r="P3" i="2"/>
  <c r="K3" i="2"/>
  <c r="L3" i="2" s="1"/>
  <c r="J5" i="2"/>
  <c r="J4" i="2"/>
  <c r="N4" i="2" s="1"/>
  <c r="P2" i="2"/>
  <c r="B57" i="1"/>
  <c r="A41" i="1"/>
  <c r="A31" i="1"/>
  <c r="A21" i="1"/>
  <c r="A11" i="1"/>
  <c r="P5" i="2" l="1"/>
  <c r="N5" i="2"/>
  <c r="B65" i="1" s="1"/>
  <c r="P4" i="2"/>
  <c r="K5" i="2"/>
  <c r="L5" i="2" s="1"/>
  <c r="K4" i="2"/>
  <c r="L4" i="2" s="1"/>
  <c r="B79" i="1" l="1"/>
  <c r="B75" i="1"/>
  <c r="B85" i="1"/>
  <c r="B89" i="1"/>
  <c r="B69" i="1"/>
  <c r="A30" i="1"/>
  <c r="B59" i="1"/>
  <c r="A20" i="1"/>
  <c r="A40" i="1"/>
  <c r="A10" i="1"/>
  <c r="B55" i="1"/>
</calcChain>
</file>

<file path=xl/sharedStrings.xml><?xml version="1.0" encoding="utf-8"?>
<sst xmlns="http://schemas.openxmlformats.org/spreadsheetml/2006/main" count="70" uniqueCount="48">
  <si>
    <t>Frau</t>
  </si>
  <si>
    <t>Herr</t>
  </si>
  <si>
    <t>Schmidt</t>
  </si>
  <si>
    <t>Meier</t>
  </si>
  <si>
    <t>Müller</t>
  </si>
  <si>
    <t>Becker</t>
  </si>
  <si>
    <t>Johnson</t>
  </si>
  <si>
    <t>Svensson</t>
  </si>
  <si>
    <t>Schneider</t>
  </si>
  <si>
    <t>Wagner</t>
  </si>
  <si>
    <t>Fischer</t>
  </si>
  <si>
    <t>Weber</t>
  </si>
  <si>
    <t>Auto</t>
  </si>
  <si>
    <t>Fahrrad</t>
  </si>
  <si>
    <t>eBike</t>
  </si>
  <si>
    <t>Mofa</t>
  </si>
  <si>
    <t>Rechnung:</t>
  </si>
  <si>
    <t xml:space="preserve">Rechnung: </t>
  </si>
  <si>
    <t>www.schlauistwow.de</t>
  </si>
  <si>
    <t xml:space="preserve">Gegeben/Gesucht: </t>
  </si>
  <si>
    <t>Aufgabe 3:</t>
  </si>
  <si>
    <t>Aufgabe 2:</t>
  </si>
  <si>
    <t>Aufgabe 1:</t>
  </si>
  <si>
    <t xml:space="preserve">Lösung: </t>
  </si>
  <si>
    <t>Längenausdehnung bei Feststoffen</t>
  </si>
  <si>
    <t>Eisen</t>
  </si>
  <si>
    <t>Aluminium</t>
  </si>
  <si>
    <t>Kupfer</t>
  </si>
  <si>
    <t>Übersicht Längenausdehnungskoeffizienten (in 1/K)</t>
  </si>
  <si>
    <t>alpha</t>
  </si>
  <si>
    <t>L</t>
  </si>
  <si>
    <t>t1</t>
  </si>
  <si>
    <t>t2</t>
  </si>
  <si>
    <t>dt</t>
  </si>
  <si>
    <t>dl m</t>
  </si>
  <si>
    <t>dl mm</t>
  </si>
  <si>
    <t>Berechne die Längenänderung in mm.</t>
  </si>
  <si>
    <t>Berechne die Temperaturerhöhung in K.</t>
  </si>
  <si>
    <t>Aufgabe 4:</t>
  </si>
  <si>
    <t>Erklärvideo</t>
  </si>
  <si>
    <t>Aus welchem Material besteht das Rohr?</t>
  </si>
  <si>
    <t>Welche Länge hatte das Rohr ursprünglich?</t>
  </si>
  <si>
    <t>D</t>
  </si>
  <si>
    <t>Messing</t>
  </si>
  <si>
    <t>0,000025  1/K</t>
  </si>
  <si>
    <t>0,000012  1/K</t>
  </si>
  <si>
    <t>0,000017  1/K</t>
  </si>
  <si>
    <t>0,000019  1/K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</si>
</sst>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0" xfId="0" quotePrefix="1" applyFont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/>
    <xf numFmtId="0" fontId="5" fillId="0" borderId="0" xfId="0" applyFont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120650</xdr:colOff>
      <xdr:row>3</xdr:row>
      <xdr:rowOff>0</xdr:rowOff>
    </xdr:from>
    <xdr:to>
      <xdr:col>15</xdr:col>
      <xdr:colOff>298450</xdr:colOff>
      <xdr:row>7</xdr:row>
      <xdr:rowOff>165100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7D14B03-B3E0-F0FA-3C30-43407CA76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6200" y="59055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C60D-AA1D-4C82-A7F1-8A95712F06A4}">
  <dimension ref="A1:P96"/>
  <sheetViews>
    <sheetView tabSelected="1" workbookViewId="0">
      <selection activeCell="E8" sqref="E8"/>
    </sheetView>
  </sheetViews>
  <sheetFormatPr baseColWidth="10" defaultColWidth="5.54296875" defaultRowHeight="15.5" x14ac:dyDescent="0.35"/>
  <cols>
    <col min="1" max="16384" width="5.54296875" style="2"/>
  </cols>
  <sheetData>
    <row r="1" spans="1:16" ht="18.5" x14ac:dyDescent="0.4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1" customHeight="1" x14ac:dyDescent="0.35"/>
    <row r="3" spans="1:16" x14ac:dyDescent="0.35">
      <c r="A3" s="3" t="s">
        <v>28</v>
      </c>
      <c r="N3" s="28" t="s">
        <v>39</v>
      </c>
      <c r="O3" s="29"/>
      <c r="P3" s="30"/>
    </row>
    <row r="4" spans="1:16" x14ac:dyDescent="0.35">
      <c r="B4" s="2" t="s">
        <v>25</v>
      </c>
      <c r="E4" s="4" t="s">
        <v>45</v>
      </c>
      <c r="N4" s="17"/>
      <c r="O4" s="18"/>
      <c r="P4" s="19"/>
    </row>
    <row r="5" spans="1:16" x14ac:dyDescent="0.35">
      <c r="B5" s="2" t="s">
        <v>26</v>
      </c>
      <c r="E5" s="4" t="s">
        <v>44</v>
      </c>
      <c r="N5" s="17"/>
      <c r="O5" s="18"/>
      <c r="P5" s="19"/>
    </row>
    <row r="6" spans="1:16" x14ac:dyDescent="0.35">
      <c r="B6" s="2" t="s">
        <v>27</v>
      </c>
      <c r="E6" s="4" t="s">
        <v>46</v>
      </c>
      <c r="N6" s="17"/>
      <c r="O6" s="18"/>
      <c r="P6" s="19"/>
    </row>
    <row r="7" spans="1:16" x14ac:dyDescent="0.35">
      <c r="B7" s="2" t="s">
        <v>43</v>
      </c>
      <c r="E7" s="4" t="s">
        <v>47</v>
      </c>
      <c r="N7" s="17"/>
      <c r="O7" s="18"/>
      <c r="P7" s="19"/>
    </row>
    <row r="8" spans="1:16" x14ac:dyDescent="0.35">
      <c r="N8" s="20"/>
      <c r="O8" s="21"/>
      <c r="P8" s="22"/>
    </row>
    <row r="9" spans="1:16" x14ac:dyDescent="0.35">
      <c r="A9" s="3" t="s">
        <v>22</v>
      </c>
      <c r="C9" s="16">
        <v>1</v>
      </c>
    </row>
    <row r="10" spans="1:16" x14ac:dyDescent="0.35">
      <c r="A10" s="2" t="str">
        <f ca="1">VLOOKUP(C9,Tabelle2!$A$2:$N$5,12,FALSE)</f>
        <v>Ein 110 m langes Aluminium-Rohr wird erhitzt und dehnt sich um 165 mm aus.</v>
      </c>
    </row>
    <row r="11" spans="1:16" x14ac:dyDescent="0.35">
      <c r="A11" s="2" t="str">
        <f ca="1">VLOOKUP(C9,Tabelle2!$A$2:$N$5,13,FALSE)</f>
        <v>Berechne die Temperaturerhöhung in K.</v>
      </c>
    </row>
    <row r="12" spans="1:16" ht="9.5" customHeight="1" x14ac:dyDescent="0.35"/>
    <row r="13" spans="1:16" x14ac:dyDescent="0.35">
      <c r="A13" s="5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x14ac:dyDescent="0.35">
      <c r="A14" s="8" t="s">
        <v>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  <c r="N14" s="9"/>
      <c r="O14" s="9"/>
      <c r="P14" s="11"/>
    </row>
    <row r="15" spans="1:16" x14ac:dyDescent="0.3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9"/>
      <c r="O15" s="9"/>
      <c r="P15" s="11"/>
    </row>
    <row r="16" spans="1:16" x14ac:dyDescent="0.35">
      <c r="A16" s="8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</row>
    <row r="17" spans="1:16" x14ac:dyDescent="0.3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spans="1:16" ht="11" customHeight="1" x14ac:dyDescent="0.35"/>
    <row r="19" spans="1:16" x14ac:dyDescent="0.35">
      <c r="A19" s="3" t="s">
        <v>21</v>
      </c>
      <c r="C19" s="16">
        <v>2</v>
      </c>
    </row>
    <row r="20" spans="1:16" x14ac:dyDescent="0.35">
      <c r="A20" s="2" t="str">
        <f ca="1">VLOOKUP(C19,Tabelle2!$A$2:$N$5,12,FALSE)</f>
        <v>Ein Eisen-Rohr wird von 15 °C auf 50 °C erhitzt und dehnt sich dabei um 4,62 mm aus.</v>
      </c>
    </row>
    <row r="21" spans="1:16" x14ac:dyDescent="0.35">
      <c r="A21" s="2" t="str">
        <f ca="1">VLOOKUP(C19,Tabelle2!$A$2:$N$5,13,FALSE)</f>
        <v>Welche Länge hatte das Rohr ursprünglich?</v>
      </c>
    </row>
    <row r="22" spans="1:16" ht="9.5" customHeight="1" x14ac:dyDescent="0.35"/>
    <row r="23" spans="1:16" x14ac:dyDescent="0.35">
      <c r="A23" s="5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x14ac:dyDescent="0.35">
      <c r="A24" s="8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  <c r="N24" s="9"/>
      <c r="O24" s="9"/>
      <c r="P24" s="11"/>
    </row>
    <row r="25" spans="1:16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9"/>
      <c r="O25" s="9"/>
      <c r="P25" s="11"/>
    </row>
    <row r="26" spans="1:16" x14ac:dyDescent="0.35">
      <c r="A26" s="8" t="s">
        <v>17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1"/>
    </row>
    <row r="27" spans="1:16" x14ac:dyDescent="0.3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1" customHeight="1" x14ac:dyDescent="0.35"/>
    <row r="29" spans="1:16" x14ac:dyDescent="0.35">
      <c r="A29" s="3" t="s">
        <v>20</v>
      </c>
      <c r="C29" s="16">
        <v>3</v>
      </c>
    </row>
    <row r="30" spans="1:16" x14ac:dyDescent="0.35">
      <c r="A30" s="2" t="str">
        <f ca="1">VLOOKUP(C29,Tabelle2!$A$2:$N$5,12,FALSE)</f>
        <v>Ein 40 m langes Kupfer-Rohr wird von 17 °C auf 92 °C erhitzt.</v>
      </c>
    </row>
    <row r="31" spans="1:16" x14ac:dyDescent="0.35">
      <c r="A31" s="2" t="str">
        <f ca="1">VLOOKUP(C29,Tabelle2!$A$2:$N$5,13,FALSE)</f>
        <v>Berechne die Längenänderung in mm.</v>
      </c>
    </row>
    <row r="32" spans="1:16" ht="9.5" customHeight="1" x14ac:dyDescent="0.35"/>
    <row r="33" spans="1:16" x14ac:dyDescent="0.35">
      <c r="A33" s="5" t="s">
        <v>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x14ac:dyDescent="0.35">
      <c r="A34" s="8" t="s">
        <v>19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  <c r="N34" s="9"/>
      <c r="O34" s="9"/>
      <c r="P34" s="11"/>
    </row>
    <row r="35" spans="1:16" x14ac:dyDescent="0.3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  <c r="N35" s="9"/>
      <c r="O35" s="9"/>
      <c r="P35" s="11"/>
    </row>
    <row r="36" spans="1:16" x14ac:dyDescent="0.35">
      <c r="A36" s="8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  <row r="37" spans="1:16" x14ac:dyDescent="0.3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</row>
    <row r="38" spans="1:16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35">
      <c r="A39" s="3" t="s">
        <v>38</v>
      </c>
      <c r="C39" s="16">
        <v>4</v>
      </c>
    </row>
    <row r="40" spans="1:16" x14ac:dyDescent="0.35">
      <c r="A40" s="2" t="str">
        <f ca="1">VLOOKUP(C39,Tabelle2!$A$2:$N$5,12,FALSE)</f>
        <v>Ein 19 m langes Rohr wird von 10 °C auf 90 °C erhitzt und dehnt sich dabei um 18,24 mm aus.</v>
      </c>
    </row>
    <row r="41" spans="1:16" x14ac:dyDescent="0.35">
      <c r="A41" s="2" t="str">
        <f ca="1">VLOOKUP(C39,Tabelle2!$A$2:$N$5,13,FALSE)</f>
        <v>Aus welchem Material besteht das Rohr?</v>
      </c>
    </row>
    <row r="42" spans="1:16" ht="9.5" customHeight="1" x14ac:dyDescent="0.35"/>
    <row r="43" spans="1:16" x14ac:dyDescent="0.35">
      <c r="A43" s="5" t="s">
        <v>16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pans="1:16" x14ac:dyDescent="0.35">
      <c r="A44" s="8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9"/>
      <c r="O44" s="9"/>
      <c r="P44" s="11"/>
    </row>
    <row r="45" spans="1:16" x14ac:dyDescent="0.3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  <c r="M45" s="9"/>
      <c r="N45" s="9"/>
      <c r="O45" s="9"/>
      <c r="P45" s="11"/>
    </row>
    <row r="46" spans="1:16" x14ac:dyDescent="0.35">
      <c r="A46" s="8" t="s">
        <v>17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1"/>
    </row>
    <row r="47" spans="1:16" x14ac:dyDescent="0.3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</row>
    <row r="48" spans="1:16" ht="11" customHeight="1" x14ac:dyDescent="0.35"/>
    <row r="49" spans="1:16" x14ac:dyDescent="0.35">
      <c r="A49" s="25" t="s">
        <v>18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</row>
    <row r="50" spans="1:16" x14ac:dyDescent="0.35">
      <c r="A50" s="3" t="s">
        <v>23</v>
      </c>
    </row>
    <row r="52" spans="1:16" x14ac:dyDescent="0.35">
      <c r="A52" s="3" t="s">
        <v>22</v>
      </c>
      <c r="C52" s="16">
        <v>1</v>
      </c>
    </row>
    <row r="54" spans="1:16" x14ac:dyDescent="0.35">
      <c r="A54" s="5" t="s">
        <v>16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</row>
    <row r="55" spans="1:16" x14ac:dyDescent="0.35">
      <c r="A55" s="8"/>
      <c r="B55" s="9" t="str">
        <f ca="1">VLOOKUP(C52,Tabelle2!$A$2:$N$5,14,FALSE)</f>
        <v>Geg:  ΔL = 0,165 m, α = 0,000025 1/K, L = 110 m.   Ges: ΔT</v>
      </c>
      <c r="C55" s="9"/>
      <c r="D55" s="9"/>
      <c r="F55" s="9"/>
      <c r="G55" s="9"/>
      <c r="H55" s="9"/>
      <c r="I55" s="9"/>
      <c r="J55" s="9"/>
      <c r="K55" s="9"/>
      <c r="L55" s="10"/>
      <c r="M55" s="9"/>
      <c r="N55" s="9"/>
      <c r="O55" s="9"/>
      <c r="P55" s="11"/>
    </row>
    <row r="56" spans="1:16" x14ac:dyDescent="0.35">
      <c r="A56" s="8"/>
      <c r="B56" s="9"/>
      <c r="C56" s="9"/>
      <c r="D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1"/>
    </row>
    <row r="57" spans="1:16" x14ac:dyDescent="0.35">
      <c r="A57" s="8"/>
      <c r="B57" s="9" t="str">
        <f ca="1">VLOOKUP(C52,Tabelle2!$A$2:$Q$5,15,FALSE)</f>
        <v>ΔL = α ∙ L ∙ ΔT   →    ΔT = ΔL : (α ∙ L)</v>
      </c>
      <c r="C57" s="9"/>
      <c r="D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1"/>
    </row>
    <row r="58" spans="1:16" x14ac:dyDescent="0.35">
      <c r="A58" s="8"/>
      <c r="B58" s="9"/>
      <c r="C58" s="9"/>
      <c r="D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1"/>
    </row>
    <row r="59" spans="1:16" x14ac:dyDescent="0.35">
      <c r="A59" s="8"/>
      <c r="B59" s="9" t="str">
        <f ca="1">VLOOKUP(C52,Tabelle2!$A$2:$Q$5,16,FALSE)</f>
        <v>ΔT = 0,165 m : ( 0,000025 1/K ∙ 110 m ) = 60 K</v>
      </c>
      <c r="C59" s="9"/>
      <c r="D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1"/>
    </row>
    <row r="60" spans="1:16" x14ac:dyDescent="0.3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</row>
    <row r="62" spans="1:16" x14ac:dyDescent="0.35">
      <c r="A62" s="3" t="s">
        <v>21</v>
      </c>
      <c r="C62" s="16">
        <v>2</v>
      </c>
    </row>
    <row r="64" spans="1:16" x14ac:dyDescent="0.35">
      <c r="A64" s="5" t="s">
        <v>16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"/>
    </row>
    <row r="65" spans="1:16" x14ac:dyDescent="0.35">
      <c r="A65" s="8"/>
      <c r="B65" s="9" t="str">
        <f ca="1">VLOOKUP(C62,Tabelle2!$A$2:$N$5,14,FALSE)</f>
        <v>Geg: ΔL = 0,00462 m , α = 0,000012 1/K, ΔT = 50 °C - 15 °C = 35 °C = 35 K.   Ges: L</v>
      </c>
      <c r="C65" s="9"/>
      <c r="D65" s="9"/>
      <c r="E65" s="9"/>
      <c r="F65" s="9"/>
      <c r="G65" s="9"/>
      <c r="H65" s="9"/>
      <c r="I65" s="9"/>
      <c r="J65" s="9"/>
      <c r="K65" s="9"/>
      <c r="L65" s="10"/>
      <c r="M65" s="9"/>
      <c r="N65" s="9"/>
      <c r="O65" s="9"/>
      <c r="P65" s="11"/>
    </row>
    <row r="66" spans="1:16" x14ac:dyDescent="0.3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1"/>
    </row>
    <row r="67" spans="1:16" x14ac:dyDescent="0.35">
      <c r="A67" s="8"/>
      <c r="B67" s="9" t="str">
        <f ca="1">VLOOKUP(C62,Tabelle2!$A$2:$Q$5,15,FALSE)</f>
        <v>ΔL = α ∙ L ∙ ΔT   →    L = ΔL : (α ∙ ΔT)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1"/>
    </row>
    <row r="68" spans="1:16" x14ac:dyDescent="0.3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1"/>
    </row>
    <row r="69" spans="1:16" x14ac:dyDescent="0.35">
      <c r="A69" s="8"/>
      <c r="B69" s="9" t="str">
        <f ca="1">VLOOKUP(C62,Tabelle2!$A$2:$Q$5,16,FALSE)</f>
        <v>L = 0,00462 m : ( 0,000012 1/K ∙ 35 K ) = 11 m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1"/>
    </row>
    <row r="70" spans="1:16" x14ac:dyDescent="0.3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</row>
    <row r="72" spans="1:16" x14ac:dyDescent="0.35">
      <c r="A72" s="3" t="s">
        <v>20</v>
      </c>
      <c r="C72" s="16">
        <v>3</v>
      </c>
    </row>
    <row r="74" spans="1:16" x14ac:dyDescent="0.35">
      <c r="A74" s="5" t="s">
        <v>16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7"/>
    </row>
    <row r="75" spans="1:16" x14ac:dyDescent="0.35">
      <c r="A75" s="8"/>
      <c r="B75" s="9" t="str">
        <f ca="1">VLOOKUP(C72,Tabelle2!$A$2:$N$5,14,FALSE)</f>
        <v>Geg: α = 0,000017 1/K, L = 40 m, ΔT = 92 °C - 17 °C = 75 °C = 75 K.   Ges: ΔL</v>
      </c>
      <c r="C75" s="9"/>
      <c r="D75" s="9"/>
      <c r="E75" s="9"/>
      <c r="F75" s="9"/>
      <c r="G75" s="9"/>
      <c r="H75" s="9"/>
      <c r="I75" s="9"/>
      <c r="J75" s="9"/>
      <c r="K75" s="9"/>
      <c r="L75" s="10"/>
      <c r="M75" s="9"/>
      <c r="N75" s="9"/>
      <c r="O75" s="9"/>
      <c r="P75" s="11"/>
    </row>
    <row r="76" spans="1:16" x14ac:dyDescent="0.3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1"/>
    </row>
    <row r="77" spans="1:16" x14ac:dyDescent="0.35">
      <c r="A77" s="8"/>
      <c r="B77" s="9" t="str">
        <f ca="1">VLOOKUP(C72,Tabelle2!$A$2:$Q$5,15,FALSE)</f>
        <v>ΔL = α ∙ L ∙ ΔT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1"/>
    </row>
    <row r="78" spans="1:16" x14ac:dyDescent="0.3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1"/>
    </row>
    <row r="79" spans="1:16" x14ac:dyDescent="0.35">
      <c r="A79" s="8"/>
      <c r="B79" s="9" t="str">
        <f ca="1">VLOOKUP(C72,Tabelle2!$A$2:$Q$5,16,FALSE)</f>
        <v>ΔL = 0,000017 1/K ∙ 40 m ∙ 75 K = 0,051 m = 51 mm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1"/>
    </row>
    <row r="80" spans="1:16" x14ac:dyDescent="0.3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</row>
    <row r="82" spans="1:16" x14ac:dyDescent="0.35">
      <c r="A82" s="3" t="s">
        <v>38</v>
      </c>
      <c r="C82" s="16">
        <v>4</v>
      </c>
    </row>
    <row r="84" spans="1:16" x14ac:dyDescent="0.35">
      <c r="A84" s="5" t="s">
        <v>16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</row>
    <row r="85" spans="1:16" x14ac:dyDescent="0.35">
      <c r="A85" s="8"/>
      <c r="B85" s="9" t="str">
        <f ca="1">VLOOKUP(C82,Tabelle2!$A$2:$N$5,14,FALSE)</f>
        <v>Geg: ΔL = 0,01824 m, L = 19 m, ΔT = 90 °C - 10 °C = 80 °C = 80 K.   Ges: α</v>
      </c>
      <c r="C85" s="9"/>
      <c r="D85" s="9"/>
      <c r="E85" s="9"/>
      <c r="F85" s="9"/>
      <c r="G85" s="9"/>
      <c r="H85" s="9"/>
      <c r="I85" s="9"/>
      <c r="J85" s="9"/>
      <c r="K85" s="9"/>
      <c r="L85" s="10"/>
      <c r="M85" s="9"/>
      <c r="N85" s="9"/>
      <c r="O85" s="9"/>
      <c r="P85" s="11"/>
    </row>
    <row r="86" spans="1:16" x14ac:dyDescent="0.3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1"/>
    </row>
    <row r="87" spans="1:16" x14ac:dyDescent="0.35">
      <c r="A87" s="8"/>
      <c r="B87" s="9" t="str">
        <f ca="1">VLOOKUP(C82,Tabelle2!$A$2:$Q$5,15,FALSE)</f>
        <v>ΔL = α ∙ L ∙ ΔT   →    α = ΔL : (L ∙ ΔT)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1"/>
    </row>
    <row r="88" spans="1:16" x14ac:dyDescent="0.3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1"/>
    </row>
    <row r="89" spans="1:16" x14ac:dyDescent="0.35">
      <c r="A89" s="8"/>
      <c r="B89" s="9" t="str">
        <f ca="1">VLOOKUP(C82,Tabelle2!$A$2:$Q$5,16,FALSE)</f>
        <v>α = 0,01824 m : ( 19 m ∙ 80 K ) = 0,000012 1/K. Es ist aus Eisen.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1"/>
    </row>
    <row r="90" spans="1:16" x14ac:dyDescent="0.3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</row>
    <row r="91" spans="1:16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6" spans="1:16" x14ac:dyDescent="0.35">
      <c r="A96" s="25" t="s">
        <v>18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7"/>
    </row>
  </sheetData>
  <mergeCells count="4">
    <mergeCell ref="A1:P1"/>
    <mergeCell ref="A49:P49"/>
    <mergeCell ref="A96:P96"/>
    <mergeCell ref="N3:P3"/>
  </mergeCells>
  <pageMargins left="0.7" right="0.7" top="0.78740157499999996" bottom="0.78740157499999996" header="0.3" footer="0.3"/>
  <pageSetup paperSize="9" orientation="portrait" horizontalDpi="300" verticalDpi="300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12B2-5F62-4842-8736-342571346A03}">
  <dimension ref="A1:AA15"/>
  <sheetViews>
    <sheetView workbookViewId="0">
      <selection activeCell="E14" sqref="E14"/>
    </sheetView>
  </sheetViews>
  <sheetFormatPr baseColWidth="10" defaultRowHeight="14.5" x14ac:dyDescent="0.35"/>
  <cols>
    <col min="12" max="12" width="62" bestFit="1" customWidth="1"/>
    <col min="13" max="13" width="37.08984375" bestFit="1" customWidth="1"/>
    <col min="14" max="14" width="65.54296875" bestFit="1" customWidth="1"/>
    <col min="15" max="15" width="31" customWidth="1"/>
  </cols>
  <sheetData>
    <row r="1" spans="1:27" x14ac:dyDescent="0.35"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</row>
    <row r="2" spans="1:27" x14ac:dyDescent="0.35">
      <c r="A2">
        <f ca="1">_xlfn.RANK.EQ(B2,$B$2:$B$5,0)</f>
        <v>3</v>
      </c>
      <c r="B2">
        <f ca="1">RAND()</f>
        <v>0.25202039308090352</v>
      </c>
      <c r="C2">
        <f ca="1">RANDBETWEEN(1,4)</f>
        <v>1</v>
      </c>
      <c r="D2" t="str">
        <f ca="1">VLOOKUP(C2,$G$12:$I$15,2)</f>
        <v>Kupfer</v>
      </c>
      <c r="E2">
        <f ca="1">VLOOKUP(C2,$G$12:$I$15,3)</f>
        <v>1.7E-5</v>
      </c>
      <c r="F2">
        <f ca="1">RANDBETWEEN(1,25)*10^RANDBETWEEN(0,1)</f>
        <v>40</v>
      </c>
      <c r="G2">
        <f ca="1">RANDBETWEEN(0,20)</f>
        <v>17</v>
      </c>
      <c r="H2">
        <f ca="1">RANDBETWEEN(1,20)*5+G2</f>
        <v>92</v>
      </c>
      <c r="I2">
        <f ca="1">H2-G2</f>
        <v>75</v>
      </c>
      <c r="J2" s="1">
        <f ca="1">F2*E2*I2</f>
        <v>5.1000000000000004E-2</v>
      </c>
      <c r="K2" s="1">
        <f ca="1">J2*1000</f>
        <v>51.000000000000007</v>
      </c>
      <c r="L2" t="str">
        <f ca="1">"Ein "&amp;F2&amp;" m langes "&amp;D2&amp;"-Rohr wird von "&amp;G2&amp;" °C auf "&amp;H2&amp;" °C erhitzt."</f>
        <v>Ein 40 m langes Kupfer-Rohr wird von 17 °C auf 92 °C erhitzt.</v>
      </c>
      <c r="M2" t="s">
        <v>36</v>
      </c>
      <c r="N2" t="str">
        <f ca="1">"Geg: α = "&amp;E2&amp;" 1/K, L = "&amp;F2&amp;" m, ΔT = "&amp;H2&amp;" °C - "&amp;G2&amp;" °C = "&amp;I2&amp;" °C = "&amp;I2&amp;" K.   Ges: ΔL"</f>
        <v>Geg: α = 0,000017 1/K, L = 40 m, ΔT = 92 °C - 17 °C = 75 °C = 75 K.   Ges: ΔL</v>
      </c>
      <c r="O2" t="str">
        <f>"ΔL = α ∙ L ∙ ΔT"</f>
        <v>ΔL = α ∙ L ∙ ΔT</v>
      </c>
      <c r="P2" t="str">
        <f ca="1">"ΔL = "&amp;E2&amp;" 1/K ∙ "&amp;F2&amp;" m ∙ "&amp;I2&amp;" K = "&amp;J2&amp;" m = "&amp;K2&amp;" mm"</f>
        <v>ΔL = 0,000017 1/K ∙ 40 m ∙ 75 K = 0,051 m = 51 mm</v>
      </c>
      <c r="T2">
        <v>1</v>
      </c>
      <c r="U2" t="s">
        <v>1</v>
      </c>
      <c r="V2">
        <v>1</v>
      </c>
      <c r="W2" t="s">
        <v>2</v>
      </c>
      <c r="X2">
        <v>1</v>
      </c>
      <c r="Y2" t="s">
        <v>12</v>
      </c>
      <c r="Z2">
        <v>50</v>
      </c>
      <c r="AA2">
        <v>120</v>
      </c>
    </row>
    <row r="3" spans="1:27" x14ac:dyDescent="0.35">
      <c r="A3">
        <f t="shared" ref="A3:A5" ca="1" si="0">_xlfn.RANK.EQ(B3,$B$2:$B$5,0)</f>
        <v>1</v>
      </c>
      <c r="B3">
        <f ca="1">RAND()</f>
        <v>0.88366875704394399</v>
      </c>
      <c r="C3">
        <f t="shared" ref="C3:C5" ca="1" si="1">RANDBETWEEN(1,4)</f>
        <v>3</v>
      </c>
      <c r="D3" t="str">
        <f t="shared" ref="D3:D5" ca="1" si="2">VLOOKUP(C3,$G$12:$I$15,2)</f>
        <v>Aluminium</v>
      </c>
      <c r="E3">
        <f t="shared" ref="E3:E5" ca="1" si="3">VLOOKUP(C3,$G$12:$I$15,3)</f>
        <v>2.5000000000000001E-5</v>
      </c>
      <c r="F3">
        <f t="shared" ref="F3:F5" ca="1" si="4">RANDBETWEEN(1,25)*10^RANDBETWEEN(0,1)</f>
        <v>110</v>
      </c>
      <c r="G3">
        <f ca="1">RANDBETWEEN(0,20)</f>
        <v>2</v>
      </c>
      <c r="H3">
        <f t="shared" ref="H3:H5" ca="1" si="5">RANDBETWEEN(1,20)*5+G3</f>
        <v>62</v>
      </c>
      <c r="I3" s="1">
        <f ca="1">H3-G3</f>
        <v>60</v>
      </c>
      <c r="J3" s="15">
        <f t="shared" ref="J3:J5" ca="1" si="6">F3*E3*I3</f>
        <v>0.16500000000000001</v>
      </c>
      <c r="K3" s="15">
        <f t="shared" ref="K3:K5" ca="1" si="7">J3*1000</f>
        <v>165</v>
      </c>
      <c r="L3" t="str">
        <f ca="1">"Ein "&amp;F3&amp;" m langes "&amp;D3&amp;"-Rohr wird erhitzt und dehnt sich um "&amp;K3&amp;" mm aus."</f>
        <v>Ein 110 m langes Aluminium-Rohr wird erhitzt und dehnt sich um 165 mm aus.</v>
      </c>
      <c r="M3" t="s">
        <v>37</v>
      </c>
      <c r="N3" t="str">
        <f ca="1">"Geg:  ΔL = "&amp;J3&amp;" m, α = "&amp;E3&amp;" 1/K, L = "&amp;F3&amp;" m.   Ges: ΔT"</f>
        <v>Geg:  ΔL = 0,165 m, α = 0,000025 1/K, L = 110 m.   Ges: ΔT</v>
      </c>
      <c r="O3" t="str">
        <f>"ΔL = α ∙ L ∙ ΔT   →    ΔT = ΔL : (α ∙ L)"</f>
        <v>ΔL = α ∙ L ∙ ΔT   →    ΔT = ΔL : (α ∙ L)</v>
      </c>
      <c r="P3" t="str">
        <f ca="1">"ΔT = "&amp;J3&amp;" m : ( "&amp;E3&amp;" 1/K ∙ "&amp;F3&amp;" m ) = "&amp;I3&amp;" K"</f>
        <v>ΔT = 0,165 m : ( 0,000025 1/K ∙ 110 m ) = 60 K</v>
      </c>
      <c r="T3">
        <v>2</v>
      </c>
      <c r="U3" t="s">
        <v>0</v>
      </c>
      <c r="V3">
        <f>V2+1</f>
        <v>2</v>
      </c>
      <c r="W3" t="s">
        <v>3</v>
      </c>
      <c r="X3">
        <f>X2+1</f>
        <v>2</v>
      </c>
      <c r="Y3" t="s">
        <v>13</v>
      </c>
      <c r="Z3">
        <v>2</v>
      </c>
      <c r="AA3">
        <v>20</v>
      </c>
    </row>
    <row r="4" spans="1:27" x14ac:dyDescent="0.35">
      <c r="A4">
        <f t="shared" ca="1" si="0"/>
        <v>2</v>
      </c>
      <c r="B4">
        <f ca="1">RAND()</f>
        <v>0.39712963415180635</v>
      </c>
      <c r="C4">
        <f t="shared" ca="1" si="1"/>
        <v>2</v>
      </c>
      <c r="D4" t="str">
        <f t="shared" ca="1" si="2"/>
        <v>Eisen</v>
      </c>
      <c r="E4">
        <f t="shared" ca="1" si="3"/>
        <v>1.2E-5</v>
      </c>
      <c r="F4" s="1">
        <f t="shared" ca="1" si="4"/>
        <v>11</v>
      </c>
      <c r="G4">
        <f ca="1">RANDBETWEEN(0,20)</f>
        <v>15</v>
      </c>
      <c r="H4">
        <f t="shared" ca="1" si="5"/>
        <v>50</v>
      </c>
      <c r="I4">
        <f ca="1">H4-G4</f>
        <v>35</v>
      </c>
      <c r="J4" s="15">
        <f t="shared" ca="1" si="6"/>
        <v>4.62E-3</v>
      </c>
      <c r="K4" s="15">
        <f t="shared" ca="1" si="7"/>
        <v>4.62</v>
      </c>
      <c r="L4" t="str">
        <f ca="1">"Ein "&amp;D4&amp;"-Rohr wird von "&amp;G4&amp;" °C auf "&amp;H4&amp;" °C erhitzt und dehnt sich dabei um "&amp;K4&amp;" mm aus."</f>
        <v>Ein Eisen-Rohr wird von 15 °C auf 50 °C erhitzt und dehnt sich dabei um 4,62 mm aus.</v>
      </c>
      <c r="M4" t="s">
        <v>41</v>
      </c>
      <c r="N4" t="str">
        <f ca="1">"Geg: ΔL = "&amp;J4&amp;" m , α = "&amp;E4&amp;" 1/K, ΔT = "&amp;H4&amp;" °C - "&amp;G4&amp;" °C = "&amp;I4&amp;" °C = "&amp;I4&amp;" K.   Ges: L"</f>
        <v>Geg: ΔL = 0,00462 m , α = 0,000012 1/K, ΔT = 50 °C - 15 °C = 35 °C = 35 K.   Ges: L</v>
      </c>
      <c r="O4" t="str">
        <f>"ΔL = α ∙ L ∙ ΔT   →    L = ΔL : (α ∙ ΔT)"</f>
        <v>ΔL = α ∙ L ∙ ΔT   →    L = ΔL : (α ∙ ΔT)</v>
      </c>
      <c r="P4" t="str">
        <f ca="1">"L = "&amp;J4&amp;" m : ( "&amp;E4&amp;" 1/K ∙ "&amp;I4&amp;" K ) = "&amp;F4&amp;" m"</f>
        <v>L = 0,00462 m : ( 0,000012 1/K ∙ 35 K ) = 11 m</v>
      </c>
      <c r="V4">
        <f t="shared" ref="V4:V11" si="8">V3+1</f>
        <v>3</v>
      </c>
      <c r="W4" t="s">
        <v>4</v>
      </c>
      <c r="X4">
        <f t="shared" ref="X4:X5" si="9">X3+1</f>
        <v>3</v>
      </c>
      <c r="Y4" t="s">
        <v>14</v>
      </c>
      <c r="Z4">
        <v>5</v>
      </c>
      <c r="AA4">
        <v>25</v>
      </c>
    </row>
    <row r="5" spans="1:27" x14ac:dyDescent="0.35">
      <c r="A5">
        <f t="shared" ca="1" si="0"/>
        <v>4</v>
      </c>
      <c r="B5">
        <f ca="1">RAND()</f>
        <v>0.15266538893129533</v>
      </c>
      <c r="C5">
        <f t="shared" ca="1" si="1"/>
        <v>2</v>
      </c>
      <c r="D5" t="str">
        <f t="shared" ca="1" si="2"/>
        <v>Eisen</v>
      </c>
      <c r="E5">
        <f t="shared" ca="1" si="3"/>
        <v>1.2E-5</v>
      </c>
      <c r="F5">
        <f t="shared" ca="1" si="4"/>
        <v>19</v>
      </c>
      <c r="G5">
        <f ca="1">RANDBETWEEN(0,20)</f>
        <v>10</v>
      </c>
      <c r="H5">
        <f t="shared" ca="1" si="5"/>
        <v>90</v>
      </c>
      <c r="I5">
        <f ca="1">H5-G5</f>
        <v>80</v>
      </c>
      <c r="J5" s="15">
        <f t="shared" ca="1" si="6"/>
        <v>1.8239999999999999E-2</v>
      </c>
      <c r="K5" s="15">
        <f t="shared" ca="1" si="7"/>
        <v>18.239999999999998</v>
      </c>
      <c r="L5" t="str">
        <f ca="1">"Ein "&amp;F5&amp;" m langes Rohr wird von "&amp;G5&amp;" °C auf "&amp;H5&amp;" °C erhitzt und dehnt sich dabei um "&amp;K5&amp;" mm aus."</f>
        <v>Ein 19 m langes Rohr wird von 10 °C auf 90 °C erhitzt und dehnt sich dabei um 18,24 mm aus.</v>
      </c>
      <c r="M5" t="s">
        <v>40</v>
      </c>
      <c r="N5" t="str">
        <f ca="1">"Geg: ΔL = "&amp;J5&amp;" m, L = "&amp;F5&amp;" m, ΔT = "&amp;H5&amp;" °C - "&amp;G5&amp;" °C = "&amp;I5&amp;" °C = "&amp;I5&amp;" K.   Ges: α"</f>
        <v>Geg: ΔL = 0,01824 m, L = 19 m, ΔT = 90 °C - 10 °C = 80 °C = 80 K.   Ges: α</v>
      </c>
      <c r="O5" t="str">
        <f>"ΔL = α ∙ L ∙ ΔT   →    α = ΔL : (L ∙ ΔT)"</f>
        <v>ΔL = α ∙ L ∙ ΔT   →    α = ΔL : (L ∙ ΔT)</v>
      </c>
      <c r="P5" t="str">
        <f ca="1">"α = "&amp;J5&amp;" m : ( "&amp;F5&amp;" m ∙ "&amp;I5&amp;" K ) = "&amp;E5&amp;" 1/K. Es ist aus "&amp;D5&amp;"."</f>
        <v>α = 0,01824 m : ( 19 m ∙ 80 K ) = 0,000012 1/K. Es ist aus Eisen.</v>
      </c>
      <c r="V5">
        <f t="shared" si="8"/>
        <v>4</v>
      </c>
      <c r="W5" t="s">
        <v>5</v>
      </c>
      <c r="X5">
        <f t="shared" si="9"/>
        <v>4</v>
      </c>
      <c r="Y5" t="s">
        <v>15</v>
      </c>
      <c r="Z5">
        <v>20</v>
      </c>
      <c r="AA5">
        <v>50</v>
      </c>
    </row>
    <row r="6" spans="1:27" x14ac:dyDescent="0.35">
      <c r="V6">
        <f t="shared" si="8"/>
        <v>5</v>
      </c>
      <c r="W6" t="s">
        <v>6</v>
      </c>
    </row>
    <row r="7" spans="1:27" x14ac:dyDescent="0.35">
      <c r="N7" s="23" t="s">
        <v>42</v>
      </c>
      <c r="V7">
        <f t="shared" si="8"/>
        <v>6</v>
      </c>
      <c r="W7" t="s">
        <v>11</v>
      </c>
    </row>
    <row r="8" spans="1:27" x14ac:dyDescent="0.35">
      <c r="V8">
        <f t="shared" si="8"/>
        <v>7</v>
      </c>
      <c r="W8" t="s">
        <v>7</v>
      </c>
    </row>
    <row r="9" spans="1:27" x14ac:dyDescent="0.35">
      <c r="V9">
        <f t="shared" si="8"/>
        <v>8</v>
      </c>
      <c r="W9" t="s">
        <v>8</v>
      </c>
    </row>
    <row r="10" spans="1:27" x14ac:dyDescent="0.35">
      <c r="V10">
        <f t="shared" si="8"/>
        <v>9</v>
      </c>
      <c r="W10" t="s">
        <v>9</v>
      </c>
    </row>
    <row r="11" spans="1:27" x14ac:dyDescent="0.35">
      <c r="V11">
        <f t="shared" si="8"/>
        <v>10</v>
      </c>
      <c r="W11" t="s">
        <v>10</v>
      </c>
    </row>
    <row r="12" spans="1:27" x14ac:dyDescent="0.35">
      <c r="G12">
        <v>1</v>
      </c>
      <c r="H12" t="s">
        <v>27</v>
      </c>
      <c r="I12">
        <v>1.7E-5</v>
      </c>
    </row>
    <row r="13" spans="1:27" x14ac:dyDescent="0.35">
      <c r="G13">
        <f>G12+1</f>
        <v>2</v>
      </c>
      <c r="H13" t="s">
        <v>25</v>
      </c>
      <c r="I13">
        <v>1.2E-5</v>
      </c>
    </row>
    <row r="14" spans="1:27" x14ac:dyDescent="0.35">
      <c r="G14">
        <f>G13+1</f>
        <v>3</v>
      </c>
      <c r="H14" t="s">
        <v>26</v>
      </c>
      <c r="I14">
        <v>2.5000000000000001E-5</v>
      </c>
    </row>
    <row r="15" spans="1:27" x14ac:dyDescent="0.35">
      <c r="G15">
        <v>4</v>
      </c>
      <c r="H15" t="s">
        <v>43</v>
      </c>
      <c r="I15">
        <v>1.9000000000000001E-5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Tabelle2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2022-05-10T19:31:22Z</cp:lastPrinted>
  <dcterms:created xsi:type="dcterms:W3CDTF">2022-05-05T15:45:33Z</dcterms:created>
  <dcterms:modified xsi:type="dcterms:W3CDTF">2022-05-24T06:29:38Z</dcterms:modified>
</cp:coreProperties>
</file>