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D084C59F-CDB7-410F-92F4-22C0D5C068D8}" xr6:coauthVersionLast="47" xr6:coauthVersionMax="47" xr10:uidLastSave="{00000000-0000-0000-0000-000000000000}"/>
  <bookViews>
    <workbookView xWindow="-110" yWindow="-110" windowWidth="19420" windowHeight="10560" xr2:uid="{0C22CCC4-505A-4398-94A9-0BFDC5CF11C3}"/>
  </bookViews>
  <sheets>
    <sheet name="Tabelle1" sheetId="1" r:id="rId1"/>
  </sheets>
  <definedNames>
    <definedName name="_xlnm.Print_Area" localSheetId="0">Tabelle1!$A$3:$Q$48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O48" i="1" l="1"/>
  <c r="O45" i="1"/>
  <c r="U32" i="1"/>
  <c r="T32" i="1"/>
  <c r="S32" i="1"/>
  <c r="V30" i="1"/>
  <c r="U28" i="1"/>
  <c r="T28" i="1"/>
  <c r="S28" i="1"/>
  <c r="V28" i="1"/>
  <c r="V18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U18" i="1"/>
  <c r="T18" i="1"/>
  <c r="S18" i="1"/>
  <c r="V14" i="1"/>
  <c r="U14" i="1"/>
  <c r="T14" i="1"/>
  <c r="S14" i="1"/>
  <c r="V11" i="1"/>
  <c r="U11" i="1"/>
  <c r="T11" i="1"/>
  <c r="S11" i="1"/>
  <c r="V7" i="1"/>
  <c r="U7" i="1"/>
  <c r="T7" i="1"/>
  <c r="S7" i="1"/>
  <c r="U6" i="1"/>
  <c r="T6" i="1"/>
  <c r="S6" i="1"/>
  <c r="V6" i="1"/>
  <c r="L39" i="1" l="1"/>
  <c r="L38" i="1"/>
  <c r="L37" i="1"/>
  <c r="Z29" i="1"/>
  <c r="Y29" i="1"/>
  <c r="J26" i="1"/>
  <c r="M26" i="1"/>
  <c r="J6" i="1"/>
  <c r="N6" i="1"/>
  <c r="C29" i="1"/>
  <c r="A20" i="1"/>
  <c r="J17" i="1"/>
  <c r="AA10" i="1"/>
  <c r="AA12" i="1"/>
  <c r="AA20" i="1"/>
  <c r="AA28" i="1"/>
  <c r="AA36" i="1"/>
  <c r="AA44" i="1"/>
  <c r="AA51" i="1"/>
  <c r="AA13" i="1"/>
  <c r="AA21" i="1"/>
  <c r="AA29" i="1"/>
  <c r="AA37" i="1"/>
  <c r="AA45" i="1"/>
  <c r="AA52" i="1"/>
  <c r="AA14" i="1"/>
  <c r="AA22" i="1"/>
  <c r="AA30" i="1"/>
  <c r="AA38" i="1"/>
  <c r="AA46" i="1"/>
  <c r="AA53" i="1"/>
  <c r="AA54" i="1"/>
  <c r="AA24" i="1"/>
  <c r="AA32" i="1"/>
  <c r="AA40" i="1"/>
  <c r="AA55" i="1"/>
  <c r="AA17" i="1"/>
  <c r="AA25" i="1"/>
  <c r="AA33" i="1"/>
  <c r="AA41" i="1"/>
  <c r="AA48" i="1"/>
  <c r="AA56" i="1"/>
  <c r="AA18" i="1"/>
  <c r="AA26" i="1"/>
  <c r="AA34" i="1"/>
  <c r="AA42" i="1"/>
  <c r="AA49" i="1"/>
  <c r="AA57" i="1"/>
  <c r="AA11" i="1"/>
  <c r="AA19" i="1"/>
  <c r="AA27" i="1"/>
  <c r="AA35" i="1"/>
  <c r="AA43" i="1"/>
  <c r="AA50" i="1"/>
  <c r="AA58" i="1"/>
  <c r="AA31" i="1"/>
  <c r="AA16" i="1"/>
  <c r="AA47" i="1"/>
  <c r="AA9" i="1"/>
  <c r="AA15" i="1"/>
  <c r="AA39" i="1"/>
  <c r="AA23" i="1"/>
  <c r="J14" i="1"/>
  <c r="J13" i="1"/>
  <c r="W14" i="1"/>
  <c r="X14" i="1" s="1"/>
  <c r="B13" i="1" s="1"/>
  <c r="J11" i="1"/>
  <c r="J10" i="1"/>
  <c r="W11" i="1"/>
  <c r="X11" i="1" s="1"/>
  <c r="B12" i="1" s="1"/>
  <c r="A7" i="1"/>
  <c r="A6" i="1"/>
  <c r="U29" i="1" l="1"/>
  <c r="U30" i="1" s="1"/>
  <c r="T29" i="1"/>
  <c r="T30" i="1" s="1"/>
  <c r="S29" i="1"/>
  <c r="U33" i="1"/>
  <c r="T33" i="1"/>
  <c r="S33" i="1"/>
  <c r="V32" i="1"/>
  <c r="J12" i="1"/>
  <c r="J9" i="1"/>
  <c r="S21" i="1"/>
  <c r="U20" i="1"/>
  <c r="T21" i="1"/>
  <c r="U21" i="1"/>
  <c r="S20" i="1"/>
  <c r="T20" i="1"/>
  <c r="T19" i="1"/>
  <c r="U19" i="1"/>
  <c r="S19" i="1"/>
  <c r="W29" i="1" l="1"/>
  <c r="V29" i="1" s="1"/>
  <c r="AI27" i="1" s="1"/>
  <c r="M28" i="1" s="1"/>
  <c r="R29" i="1"/>
  <c r="S30" i="1"/>
  <c r="U34" i="1"/>
  <c r="T34" i="1"/>
  <c r="S34" i="1"/>
  <c r="V33" i="1"/>
  <c r="R47" i="1"/>
  <c r="R48" i="1" s="1"/>
  <c r="C37" i="1"/>
  <c r="U41" i="1"/>
  <c r="V41" i="1"/>
  <c r="U40" i="1"/>
  <c r="V40" i="1"/>
  <c r="U39" i="1"/>
  <c r="V39" i="1"/>
  <c r="N37" i="1"/>
  <c r="N39" i="1"/>
  <c r="N38" i="1"/>
  <c r="K33" i="1"/>
  <c r="B24" i="1"/>
  <c r="B23" i="1"/>
  <c r="B22" i="1"/>
  <c r="V19" i="1"/>
  <c r="W19" i="1" s="1"/>
  <c r="J27" i="1" l="1"/>
  <c r="C30" i="1"/>
  <c r="T39" i="1"/>
  <c r="T41" i="1"/>
  <c r="T40" i="1"/>
  <c r="R41" i="1"/>
  <c r="S41" i="1" s="1"/>
  <c r="R40" i="1"/>
  <c r="S40" i="1" s="1"/>
  <c r="R39" i="1"/>
  <c r="S39" i="1" s="1"/>
  <c r="R36" i="1"/>
  <c r="P45" i="1" s="1"/>
  <c r="V42" i="1"/>
  <c r="V43" i="1" s="1"/>
  <c r="T43" i="1" s="1"/>
  <c r="U42" i="1"/>
  <c r="W34" i="1"/>
  <c r="W33" i="1"/>
  <c r="J28" i="1"/>
  <c r="J18" i="1"/>
  <c r="Y19" i="1"/>
  <c r="J19" i="1" s="1"/>
  <c r="V20" i="1"/>
  <c r="V21" i="1"/>
  <c r="T42" i="1" l="1"/>
  <c r="S47" i="1"/>
  <c r="W35" i="1"/>
  <c r="P32" i="1" s="1"/>
  <c r="W42" i="1"/>
  <c r="K42" i="1" s="1"/>
  <c r="K32" i="1"/>
  <c r="C38" i="1"/>
  <c r="P33" i="1"/>
  <c r="W20" i="1"/>
  <c r="W21" i="1"/>
  <c r="S48" i="1" l="1"/>
  <c r="T48" i="1" s="1"/>
  <c r="T47" i="1" s="1"/>
  <c r="P48" i="1" s="1"/>
  <c r="K43" i="1"/>
  <c r="W43" i="1"/>
  <c r="K41" i="1"/>
  <c r="W36" i="1"/>
  <c r="Q32" i="1"/>
  <c r="J22" i="1"/>
  <c r="Y21" i="1"/>
  <c r="J23" i="1" s="1"/>
  <c r="Y20" i="1"/>
  <c r="J21" i="1" s="1"/>
  <c r="J20" i="1"/>
  <c r="J48" i="1" l="1"/>
  <c r="V44" i="1"/>
  <c r="K45" i="1" s="1"/>
  <c r="K44" i="1"/>
</calcChain>
</file>

<file path=xl/sharedStrings.xml><?xml version="1.0" encoding="utf-8"?>
<sst xmlns="http://schemas.openxmlformats.org/spreadsheetml/2006/main" count="69" uniqueCount="63">
  <si>
    <t>x</t>
  </si>
  <si>
    <t>y</t>
  </si>
  <si>
    <t>z</t>
  </si>
  <si>
    <t>r</t>
  </si>
  <si>
    <t>Aufgabe 1:</t>
  </si>
  <si>
    <t>Lösung:</t>
  </si>
  <si>
    <t xml:space="preserve">Daten: </t>
  </si>
  <si>
    <t>Bestimme den Mittelpunkt und Radius der folgenden Kugel:</t>
  </si>
  <si>
    <t>Aufgabe 2: Quadratische Ergänzung</t>
  </si>
  <si>
    <t>Kursarbeitstrainer Kugeln</t>
  </si>
  <si>
    <t xml:space="preserve">Aufgabe 3: </t>
  </si>
  <si>
    <t>Punkt A:</t>
  </si>
  <si>
    <t>Punkt B:</t>
  </si>
  <si>
    <t>Punkt C:</t>
  </si>
  <si>
    <t>Kugel:</t>
  </si>
  <si>
    <t xml:space="preserve">Überprüfe, ob die Punkte A, B und C auf der Kugel, </t>
  </si>
  <si>
    <t>außerhalb der Kugel oder innerhalb der Kugel</t>
  </si>
  <si>
    <t>Erklärvideo</t>
  </si>
  <si>
    <t>Aufgabe 3: Punktprobe</t>
  </si>
  <si>
    <t>Aufgabe 1: Koordinatengleichung einer Kugel</t>
  </si>
  <si>
    <t>Aufgabe 2: Mittelpunkt und Radius bestimmen</t>
  </si>
  <si>
    <t>Aufgabe 4: Lagebeziehung von Kugel und Kugel</t>
  </si>
  <si>
    <t>Bestimme die Lagebeziehung der beiden Kugeln.</t>
  </si>
  <si>
    <t xml:space="preserve">Kugel 1: </t>
  </si>
  <si>
    <t xml:space="preserve">Kugel 2: </t>
  </si>
  <si>
    <t>Aufgabe 4:</t>
  </si>
  <si>
    <t>a)</t>
  </si>
  <si>
    <t>b)</t>
  </si>
  <si>
    <t>konzentrisch</t>
  </si>
  <si>
    <t>auseinander</t>
  </si>
  <si>
    <t>außen berührend</t>
  </si>
  <si>
    <t>schneidend</t>
  </si>
  <si>
    <t>innen berührend</t>
  </si>
  <si>
    <t>ineinander</t>
  </si>
  <si>
    <t xml:space="preserve">d &gt; r1 + r2 </t>
  </si>
  <si>
    <t>d = r1 + r2</t>
  </si>
  <si>
    <t>d = 0</t>
  </si>
  <si>
    <t>d &lt; |r1 - r2|</t>
  </si>
  <si>
    <t>d = |r1 - r2|</t>
  </si>
  <si>
    <t>d &lt; r1 + r2 und d &gt; |r1 - r2|</t>
  </si>
  <si>
    <t>Aufgabe 5: Lagebeziehung von Kugel und Ebene</t>
  </si>
  <si>
    <t>Aufgabe 5:</t>
  </si>
  <si>
    <t>Zeige, dass sich Ebene und Kugel schneiden. Berechne</t>
  </si>
  <si>
    <t>den Mittelpunkt und Radius des Schnittkreises.</t>
  </si>
  <si>
    <t>Ebene:</t>
  </si>
  <si>
    <t>Abstand des Kugelmittelpunktes von der Ebene bestimmen</t>
  </si>
  <si>
    <t>n</t>
  </si>
  <si>
    <t>M</t>
  </si>
  <si>
    <t>=</t>
  </si>
  <si>
    <t>a</t>
  </si>
  <si>
    <t>Lotfußpunkt M' bestimmen:</t>
  </si>
  <si>
    <t>Lotgerade</t>
  </si>
  <si>
    <t>g:   x  =</t>
  </si>
  <si>
    <t>Einsetzen in Ebene E:</t>
  </si>
  <si>
    <t xml:space="preserve">www.schlauistwow.de </t>
  </si>
  <si>
    <t xml:space="preserve">d (M,E) = </t>
  </si>
  <si>
    <t>M'</t>
  </si>
  <si>
    <t>Radius des Schnittkreises mit Pythagoras berechnen:</t>
  </si>
  <si>
    <t>Für neue Aufgaben F9 drücken</t>
  </si>
  <si>
    <t>Faktor</t>
  </si>
  <si>
    <r>
      <t xml:space="preserve">+ t </t>
    </r>
    <r>
      <rPr>
        <sz val="12"/>
        <color theme="1"/>
        <rFont val="Calibri"/>
        <family val="2"/>
      </rPr>
      <t>∙</t>
    </r>
  </si>
  <si>
    <t>t</t>
  </si>
  <si>
    <t xml:space="preserve">d ist kleiner als Radius r. Kugel und Ebene schneiden sich also.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</si>
</sst>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14</xdr:row>
      <xdr:rowOff>25400</xdr:rowOff>
    </xdr:from>
    <xdr:to>
      <xdr:col>7</xdr:col>
      <xdr:colOff>488950</xdr:colOff>
      <xdr:row>18</xdr:row>
      <xdr:rowOff>184150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0587693-691F-914D-5358-E9D19672F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2425700"/>
          <a:ext cx="946150" cy="946150"/>
        </a:xfrm>
        <a:prstGeom prst="rect">
          <a:avLst/>
        </a:prstGeom>
      </xdr:spPr>
    </xdr:pic>
    <xdr:clientData/>
  </xdr:twoCellAnchor>
  <xdr:twoCellAnchor editAs="oneCell">
    <xdr:from>
      <xdr:col>6</xdr:col>
      <xdr:colOff>311150</xdr:colOff>
      <xdr:row>25</xdr:row>
      <xdr:rowOff>19050</xdr:rowOff>
    </xdr:from>
    <xdr:to>
      <xdr:col>7</xdr:col>
      <xdr:colOff>476250</xdr:colOff>
      <xdr:row>29</xdr:row>
      <xdr:rowOff>158750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F77FC8D-8DF7-B289-51A6-67FD7F757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3150" y="4584700"/>
          <a:ext cx="927100" cy="927100"/>
        </a:xfrm>
        <a:prstGeom prst="rect">
          <a:avLst/>
        </a:prstGeom>
      </xdr:spPr>
    </xdr:pic>
    <xdr:clientData/>
  </xdr:twoCellAnchor>
  <xdr:twoCellAnchor>
    <xdr:from>
      <xdr:col>11</xdr:col>
      <xdr:colOff>215900</xdr:colOff>
      <xdr:row>36</xdr:row>
      <xdr:rowOff>0</xdr:rowOff>
    </xdr:from>
    <xdr:to>
      <xdr:col>11</xdr:col>
      <xdr:colOff>571500</xdr:colOff>
      <xdr:row>39</xdr:row>
      <xdr:rowOff>38100</xdr:rowOff>
    </xdr:to>
    <xdr:sp macro="" textlink="">
      <xdr:nvSpPr>
        <xdr:cNvPr id="5" name="Runde Klammer links/rechts 4">
          <a:extLst>
            <a:ext uri="{FF2B5EF4-FFF2-40B4-BE49-F238E27FC236}">
              <a16:creationId xmlns:a16="http://schemas.microsoft.com/office/drawing/2014/main" id="{1E0EA7FA-F007-E0D2-AFCA-5E3CEAACFFB7}"/>
            </a:ext>
          </a:extLst>
        </xdr:cNvPr>
        <xdr:cNvSpPr/>
      </xdr:nvSpPr>
      <xdr:spPr>
        <a:xfrm>
          <a:off x="8597900" y="7131050"/>
          <a:ext cx="355600" cy="62865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203200</xdr:colOff>
      <xdr:row>35</xdr:row>
      <xdr:rowOff>184150</xdr:rowOff>
    </xdr:from>
    <xdr:to>
      <xdr:col>13</xdr:col>
      <xdr:colOff>558800</xdr:colOff>
      <xdr:row>39</xdr:row>
      <xdr:rowOff>25400</xdr:rowOff>
    </xdr:to>
    <xdr:sp macro="" textlink="">
      <xdr:nvSpPr>
        <xdr:cNvPr id="6" name="Runde Klammer links/rechts 5">
          <a:extLst>
            <a:ext uri="{FF2B5EF4-FFF2-40B4-BE49-F238E27FC236}">
              <a16:creationId xmlns:a16="http://schemas.microsoft.com/office/drawing/2014/main" id="{94BCCC37-E23D-41BC-9CDD-25A4D2CE0A34}"/>
            </a:ext>
          </a:extLst>
        </xdr:cNvPr>
        <xdr:cNvSpPr/>
      </xdr:nvSpPr>
      <xdr:spPr>
        <a:xfrm>
          <a:off x="9747250" y="7156450"/>
          <a:ext cx="355600" cy="62865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501650</xdr:colOff>
      <xdr:row>37</xdr:row>
      <xdr:rowOff>38100</xdr:rowOff>
    </xdr:from>
    <xdr:to>
      <xdr:col>10</xdr:col>
      <xdr:colOff>698500</xdr:colOff>
      <xdr:row>37</xdr:row>
      <xdr:rowOff>44450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7C850A4E-FDA1-EF54-3DA5-18860B8B6045}"/>
            </a:ext>
          </a:extLst>
        </xdr:cNvPr>
        <xdr:cNvCxnSpPr/>
      </xdr:nvCxnSpPr>
      <xdr:spPr>
        <a:xfrm flipV="1">
          <a:off x="8121650" y="7366000"/>
          <a:ext cx="19685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298450</xdr:colOff>
      <xdr:row>34</xdr:row>
      <xdr:rowOff>31750</xdr:rowOff>
    </xdr:from>
    <xdr:to>
      <xdr:col>7</xdr:col>
      <xdr:colOff>456724</xdr:colOff>
      <xdr:row>38</xdr:row>
      <xdr:rowOff>164624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F152649-01EE-9C6C-5A2F-FA30CB9FF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70450" y="6807200"/>
          <a:ext cx="920274" cy="920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2876-ACA7-49A2-824E-90366FD73188}">
  <dimension ref="A1:AT58"/>
  <sheetViews>
    <sheetView tabSelected="1" zoomScale="90" zoomScaleNormal="90" workbookViewId="0"/>
  </sheetViews>
  <sheetFormatPr baseColWidth="10" defaultRowHeight="15.5" x14ac:dyDescent="0.35"/>
  <cols>
    <col min="1" max="12" width="10.90625" style="1"/>
    <col min="13" max="13" width="5.7265625" style="1" customWidth="1"/>
    <col min="14" max="14" width="10.90625" style="1"/>
    <col min="15" max="15" width="3.1796875" style="1" customWidth="1"/>
    <col min="16" max="16" width="10.90625" style="1"/>
    <col min="17" max="17" width="8.81640625" style="1" customWidth="1"/>
    <col min="18" max="46" width="10.90625" style="11"/>
    <col min="47" max="16384" width="10.90625" style="1"/>
  </cols>
  <sheetData>
    <row r="1" spans="1:34" ht="18.5" x14ac:dyDescent="0.45">
      <c r="F1" s="19" t="s">
        <v>58</v>
      </c>
      <c r="G1" s="19"/>
      <c r="H1" s="19"/>
    </row>
    <row r="3" spans="1:34" ht="18.5" x14ac:dyDescent="0.45">
      <c r="A3" s="16" t="s">
        <v>9</v>
      </c>
      <c r="B3" s="16"/>
      <c r="C3" s="16"/>
      <c r="D3" s="16"/>
      <c r="E3" s="16"/>
      <c r="F3" s="16"/>
      <c r="G3" s="16"/>
      <c r="H3" s="16"/>
      <c r="I3" s="2" t="s">
        <v>5</v>
      </c>
      <c r="S3" s="12" t="s">
        <v>6</v>
      </c>
    </row>
    <row r="5" spans="1:34" x14ac:dyDescent="0.35">
      <c r="A5" s="2" t="s">
        <v>19</v>
      </c>
      <c r="I5" s="2" t="s">
        <v>4</v>
      </c>
      <c r="S5" s="11" t="s">
        <v>0</v>
      </c>
      <c r="T5" s="11" t="s">
        <v>1</v>
      </c>
      <c r="U5" s="11" t="s">
        <v>2</v>
      </c>
      <c r="V5" s="11" t="s">
        <v>3</v>
      </c>
    </row>
    <row r="6" spans="1:34" x14ac:dyDescent="0.35">
      <c r="A6" s="1" t="str">
        <f ca="1">"a) Gib eine Gleichung für eine Kugel mit Mittelpunkt ("&amp;S6&amp;"|"&amp;T6&amp;"|"&amp;U6&amp;") und dem Radius "&amp;V6&amp;" an."</f>
        <v>a) Gib eine Gleichung für eine Kugel mit Mittelpunkt (3|3|3) und dem Radius 5 an.</v>
      </c>
      <c r="I6" s="1" t="s">
        <v>26</v>
      </c>
      <c r="J6" s="1" t="str">
        <f ca="1">"(x "&amp;IF(S6&lt;0,"+ ","- ")&amp;ABS(S6)&amp;")² + (y "&amp;IF(T6&lt;0,"+ ","- ")&amp;ABS(T6)&amp;")² + (z "&amp;IF(U6&lt;0,"+ ","- ")&amp;ABS(U6)&amp;")² = "&amp;V6&amp;"²"</f>
        <v>(x - 3)² + (y - 3)² + (z - 3)² = 5²</v>
      </c>
      <c r="M6" s="1" t="s">
        <v>27</v>
      </c>
      <c r="N6" s="1" t="str">
        <f ca="1">"(x "&amp;IF(S7&lt;0,"+ ","- ")&amp;ABS(S7)&amp;")² + (y "&amp;IF(T7&lt;0,"+ ","- ")&amp;ABS(T7)&amp;")² + (z "&amp;IF(U7&lt;0,"+ ","- ")&amp;ABS(U7)&amp;")² = "&amp;V7&amp;"²"</f>
        <v>(x + 3)² + (y - 5)² + (z + 1)² = 6²</v>
      </c>
      <c r="S6" s="11">
        <f t="shared" ref="S6:U7" ca="1" si="0">RANDBETWEEN(1,5)*(-1)^RANDBETWEEN(0,1)</f>
        <v>3</v>
      </c>
      <c r="T6" s="11">
        <f t="shared" ca="1" si="0"/>
        <v>3</v>
      </c>
      <c r="U6" s="11">
        <f t="shared" ca="1" si="0"/>
        <v>3</v>
      </c>
      <c r="V6" s="11">
        <f ca="1">RANDBETWEEN(2,6)</f>
        <v>5</v>
      </c>
    </row>
    <row r="7" spans="1:34" x14ac:dyDescent="0.35">
      <c r="A7" s="1" t="str">
        <f ca="1">"b) Gib eine Gleichung für eine Kugel mit Mittelpunkt ("&amp;S7&amp;"|"&amp;T7&amp;"|"&amp;U7&amp;") und dem Radius "&amp;V7&amp;" an."</f>
        <v>b) Gib eine Gleichung für eine Kugel mit Mittelpunkt (-3|5|-1) und dem Radius 6 an.</v>
      </c>
      <c r="S7" s="11">
        <f t="shared" ca="1" si="0"/>
        <v>-3</v>
      </c>
      <c r="T7" s="11">
        <f t="shared" ca="1" si="0"/>
        <v>5</v>
      </c>
      <c r="U7" s="11">
        <f t="shared" ca="1" si="0"/>
        <v>-1</v>
      </c>
      <c r="V7" s="11">
        <f ca="1">RANDBETWEEN(2,6)</f>
        <v>6</v>
      </c>
    </row>
    <row r="8" spans="1:34" x14ac:dyDescent="0.35">
      <c r="I8" s="2" t="s">
        <v>8</v>
      </c>
    </row>
    <row r="9" spans="1:34" x14ac:dyDescent="0.35">
      <c r="A9" s="2" t="s">
        <v>20</v>
      </c>
      <c r="I9" s="1" t="s">
        <v>26</v>
      </c>
      <c r="J9" s="1" t="str">
        <f ca="1">"x² "&amp;IF(S11&lt;0,"- ","+ ")&amp;ABS(2*S11)&amp;"x + "&amp;S11^2&amp;" + y² "&amp;IF(T11&lt;0,"- ","+ ")&amp;ABS(2*T11)&amp;"y + "&amp;T11^2&amp;" + z² "&amp;IF(U11&lt;0,"- ","+ ")&amp;ABS(2*U11)&amp;"z + "&amp;U11^2&amp;" = "&amp;X11&amp;" + "&amp;S11^2&amp;" + "&amp;T11^2&amp;" + "&amp;U11^2</f>
        <v>x² - 10x + 25 + y² + 10y + 25 + z² - 6z + 9 = -50 + 25 + 25 + 9</v>
      </c>
      <c r="AA9" s="11">
        <f t="shared" ref="AA9:AA40" ca="1" si="1">RANK(AB9,$AB$9:$AB$58)</f>
        <v>3</v>
      </c>
      <c r="AB9" s="11">
        <f ca="1">RAND()</f>
        <v>0.93845957980229655</v>
      </c>
      <c r="AC9" s="13">
        <v>2</v>
      </c>
      <c r="AD9" s="13">
        <v>2</v>
      </c>
      <c r="AE9" s="13">
        <v>1</v>
      </c>
      <c r="AF9" s="13">
        <f>SQRT(AC9^2+AD9^2+AE9^2)</f>
        <v>3</v>
      </c>
      <c r="AG9" s="11">
        <v>4</v>
      </c>
      <c r="AH9" s="11">
        <v>5</v>
      </c>
    </row>
    <row r="10" spans="1:34" x14ac:dyDescent="0.35">
      <c r="A10" s="1" t="s">
        <v>7</v>
      </c>
      <c r="J10" s="1" t="str">
        <f ca="1">"(x "&amp;IF(S11&lt;0,"- ","+ ")&amp;ABS(S11)&amp;")² + (y "&amp;IF(T11&lt;0,"- ","+ ")&amp;ABS(T11)&amp;")² + (z "&amp;IF(U11&lt;0,"- ","+ ")&amp;ABS(U11)&amp;")² = "&amp;V11^2&amp;" = "&amp;V11&amp;"²"</f>
        <v>(x - 5)² + (y + 5)² + (z - 3)² = 9 = 3²</v>
      </c>
      <c r="AA10" s="11">
        <f t="shared" ca="1" si="1"/>
        <v>11</v>
      </c>
      <c r="AB10" s="11">
        <f t="shared" ref="AB10:AB58" ca="1" si="2">RAND()</f>
        <v>0.77235270074397189</v>
      </c>
      <c r="AC10" s="13">
        <v>1</v>
      </c>
      <c r="AD10" s="13">
        <v>2</v>
      </c>
      <c r="AE10" s="13">
        <v>2</v>
      </c>
      <c r="AF10" s="13">
        <f>SQRT(AC10^2+AD10^2+AE10^2)</f>
        <v>3</v>
      </c>
      <c r="AG10" s="11">
        <v>4</v>
      </c>
      <c r="AH10" s="11">
        <v>5</v>
      </c>
    </row>
    <row r="11" spans="1:34" x14ac:dyDescent="0.35">
      <c r="J11" s="1" t="str">
        <f ca="1">"=&gt; Mittelpunkt ("&amp;-S11&amp;"|"&amp;-T11&amp;"|"&amp;-U11&amp;") und Radius = "&amp;V11</f>
        <v>=&gt; Mittelpunkt (5|-5|3) und Radius = 3</v>
      </c>
      <c r="S11" s="11">
        <f ca="1">RANDBETWEEN(1,5)*(-1)^RANDBETWEEN(0,1)</f>
        <v>-5</v>
      </c>
      <c r="T11" s="11">
        <f ca="1">RANDBETWEEN(1,5)*(-1)^RANDBETWEEN(0,1)</f>
        <v>5</v>
      </c>
      <c r="U11" s="11">
        <f ca="1">RANDBETWEEN(1,5)*(-1)^RANDBETWEEN(0,1)</f>
        <v>-3</v>
      </c>
      <c r="V11" s="11">
        <f ca="1">RANDBETWEEN(2,6)</f>
        <v>3</v>
      </c>
      <c r="W11" s="11">
        <f ca="1">S11^2+T11^2+U11^2</f>
        <v>59</v>
      </c>
      <c r="X11" s="11">
        <f ca="1">V11^2-W11</f>
        <v>-50</v>
      </c>
      <c r="AA11" s="11">
        <f t="shared" ca="1" si="1"/>
        <v>10</v>
      </c>
      <c r="AB11" s="11">
        <f t="shared" ca="1" si="2"/>
        <v>0.78728233828098826</v>
      </c>
      <c r="AC11" s="13">
        <v>2</v>
      </c>
      <c r="AD11" s="13">
        <v>1</v>
      </c>
      <c r="AE11" s="13">
        <v>2</v>
      </c>
      <c r="AF11" s="13">
        <f t="shared" ref="AF11:AF58" si="3">SQRT(AC11^2+AD11^2+AE11^2)</f>
        <v>3</v>
      </c>
      <c r="AG11" s="11">
        <v>4</v>
      </c>
      <c r="AH11" s="11">
        <v>5</v>
      </c>
    </row>
    <row r="12" spans="1:34" x14ac:dyDescent="0.35">
      <c r="B12" s="1" t="str">
        <f ca="1">"a) x² "&amp;IF(S11&lt;0,"- ","+ ")&amp;ABS(2*S11)&amp;"x + y² "&amp;IF(T11&lt;0,"- ","+ ")&amp;ABS(2*T11)&amp;"y + z² "&amp;IF(U11&lt;0,"- ","+ ")&amp;ABS(2*U11)&amp;"z = "&amp;X11</f>
        <v>a) x² - 10x + y² + 10y + z² - 6z = -50</v>
      </c>
      <c r="I12" s="1" t="s">
        <v>27</v>
      </c>
      <c r="J12" s="1" t="str">
        <f ca="1">"x² "&amp;IF(S14&lt;0,"- ","+ ")&amp;ABS(2*S14)&amp;"x + "&amp;S14^2&amp;" + y² "&amp;IF(T14&lt;0,"- ","+ ")&amp;ABS(2*T14)&amp;"y + "&amp;T14^2&amp;" + z² "&amp;IF(U14&lt;0,"- ","+ ")&amp;ABS(2*U14)&amp;"z + "&amp;U14^2&amp;" = "&amp;X14&amp;" + "&amp;S14^2&amp;" + "&amp;T14^2&amp;" + "&amp;U14^2</f>
        <v>x² + 10x + 25 + y² + 2y + 1 + z² + 4z + 4 = -21 + 25 + 1 + 4</v>
      </c>
      <c r="AA12" s="11">
        <f t="shared" ca="1" si="1"/>
        <v>6</v>
      </c>
      <c r="AB12" s="11">
        <f t="shared" ca="1" si="2"/>
        <v>0.87848324273042966</v>
      </c>
      <c r="AC12" s="13">
        <v>4</v>
      </c>
      <c r="AD12" s="13">
        <v>4</v>
      </c>
      <c r="AE12" s="13">
        <v>2</v>
      </c>
      <c r="AF12" s="13">
        <f t="shared" si="3"/>
        <v>6</v>
      </c>
      <c r="AG12" s="11">
        <v>8</v>
      </c>
      <c r="AH12" s="11">
        <v>10</v>
      </c>
    </row>
    <row r="13" spans="1:34" x14ac:dyDescent="0.35">
      <c r="B13" s="1" t="str">
        <f ca="1">"b) x² "&amp;IF(S14&lt;0,"- ","+ ")&amp;ABS(2*S14)&amp;"x + y² "&amp;IF(T14&lt;0,"- ","+ ")&amp;ABS(2*T14)&amp;"y + z² "&amp;IF(U14&lt;0,"- ","+ ")&amp;ABS(2*U14)&amp;"z = "&amp;X14</f>
        <v>b) x² + 10x + y² + 2y + z² + 4z = -21</v>
      </c>
      <c r="J13" s="1" t="str">
        <f ca="1">"(x "&amp;IF(S14&lt;0,"- ","+ ")&amp;ABS(S14)&amp;")² + (y "&amp;IF(T14&lt;0,"- ","+ ")&amp;ABS(T14)&amp;")² + (z "&amp;IF(U14&lt;0,"- ","+ ")&amp;ABS(U14)&amp;")² = "&amp;V14^2&amp;" = "&amp;V14&amp;"²"</f>
        <v>(x + 5)² + (y + 1)² + (z + 2)² = 9 = 3²</v>
      </c>
      <c r="AA13" s="11">
        <f t="shared" ca="1" si="1"/>
        <v>18</v>
      </c>
      <c r="AB13" s="11">
        <f t="shared" ca="1" si="2"/>
        <v>0.68052376987137209</v>
      </c>
      <c r="AC13" s="13">
        <v>2</v>
      </c>
      <c r="AD13" s="13">
        <v>4</v>
      </c>
      <c r="AE13" s="13">
        <v>4</v>
      </c>
      <c r="AF13" s="13">
        <f t="shared" si="3"/>
        <v>6</v>
      </c>
      <c r="AG13" s="11">
        <v>8</v>
      </c>
      <c r="AH13" s="11">
        <v>10</v>
      </c>
    </row>
    <row r="14" spans="1:34" x14ac:dyDescent="0.35">
      <c r="G14" s="17" t="s">
        <v>17</v>
      </c>
      <c r="H14" s="18"/>
      <c r="J14" s="1" t="str">
        <f ca="1">"=&gt; Mittelpunkt ("&amp;-S14&amp;"|"&amp;-T14&amp;"|"&amp;-U14&amp;") und Radius = "&amp;V14</f>
        <v>=&gt; Mittelpunkt (-5|-1|-2) und Radius = 3</v>
      </c>
      <c r="S14" s="11">
        <f ca="1">RANDBETWEEN(1,5)*(-1)^RANDBETWEEN(0,1)</f>
        <v>5</v>
      </c>
      <c r="T14" s="11">
        <f ca="1">RANDBETWEEN(1,5)*(-1)^RANDBETWEEN(0,1)</f>
        <v>1</v>
      </c>
      <c r="U14" s="11">
        <f ca="1">RANDBETWEEN(1,5)*(-1)^RANDBETWEEN(0,1)</f>
        <v>2</v>
      </c>
      <c r="V14" s="11">
        <f ca="1">RANDBETWEEN(2,6)</f>
        <v>3</v>
      </c>
      <c r="W14" s="11">
        <f ca="1">S14^2+T14^2+U14^2</f>
        <v>30</v>
      </c>
      <c r="X14" s="11">
        <f ca="1">V14^2-W14</f>
        <v>-21</v>
      </c>
      <c r="AA14" s="11">
        <f t="shared" ca="1" si="1"/>
        <v>20</v>
      </c>
      <c r="AB14" s="11">
        <f t="shared" ca="1" si="2"/>
        <v>0.65284156438710783</v>
      </c>
      <c r="AC14" s="13">
        <v>4</v>
      </c>
      <c r="AD14" s="13">
        <v>2</v>
      </c>
      <c r="AE14" s="13">
        <v>4</v>
      </c>
      <c r="AF14" s="13">
        <f t="shared" si="3"/>
        <v>6</v>
      </c>
      <c r="AG14" s="11">
        <v>8</v>
      </c>
      <c r="AH14" s="11">
        <v>10</v>
      </c>
    </row>
    <row r="15" spans="1:34" x14ac:dyDescent="0.35">
      <c r="G15" s="4"/>
      <c r="H15" s="5"/>
      <c r="AA15" s="11">
        <f t="shared" ca="1" si="1"/>
        <v>22</v>
      </c>
      <c r="AB15" s="11">
        <f t="shared" ca="1" si="2"/>
        <v>0.63683150299332503</v>
      </c>
      <c r="AC15" s="13">
        <v>4</v>
      </c>
      <c r="AD15" s="13">
        <v>0</v>
      </c>
      <c r="AE15" s="13">
        <v>3</v>
      </c>
      <c r="AF15" s="13">
        <f t="shared" si="3"/>
        <v>5</v>
      </c>
      <c r="AG15" s="11">
        <v>12</v>
      </c>
      <c r="AH15" s="11">
        <v>13</v>
      </c>
    </row>
    <row r="16" spans="1:34" x14ac:dyDescent="0.35">
      <c r="G16" s="4"/>
      <c r="H16" s="5"/>
      <c r="I16" s="2" t="s">
        <v>10</v>
      </c>
      <c r="AA16" s="11">
        <f t="shared" ca="1" si="1"/>
        <v>26</v>
      </c>
      <c r="AB16" s="11">
        <f t="shared" ca="1" si="2"/>
        <v>0.5805486983366499</v>
      </c>
      <c r="AC16" s="13">
        <v>4</v>
      </c>
      <c r="AD16" s="13">
        <v>3</v>
      </c>
      <c r="AE16" s="13">
        <v>0</v>
      </c>
      <c r="AF16" s="13">
        <f t="shared" si="3"/>
        <v>5</v>
      </c>
      <c r="AG16" s="11">
        <v>12</v>
      </c>
      <c r="AH16" s="11">
        <v>13</v>
      </c>
    </row>
    <row r="17" spans="1:38" x14ac:dyDescent="0.35">
      <c r="A17" s="2" t="s">
        <v>18</v>
      </c>
      <c r="G17" s="4"/>
      <c r="H17" s="5"/>
      <c r="I17" s="2" t="s">
        <v>14</v>
      </c>
      <c r="J17" s="1" t="str">
        <f ca="1">"(x "&amp;IF(S18&lt;0,"- ","+ ")&amp;ABS(S18)&amp;")² + (y "&amp;IF(T18&lt;0,"- ","+ ")&amp;ABS(T18)&amp;")² + (z "&amp;IF(U18&lt;0,"- ","+ ")&amp;ABS(U18)&amp;")² = "&amp;V18^2&amp;" = "&amp;V18&amp;"²"</f>
        <v>(x + 3)² + (y + 4)² + (z + 2)² = 9 = 3²</v>
      </c>
      <c r="AA17" s="11">
        <f t="shared" ca="1" si="1"/>
        <v>35</v>
      </c>
      <c r="AB17" s="11">
        <f t="shared" ca="1" si="2"/>
        <v>0.35510263029331679</v>
      </c>
      <c r="AC17" s="13">
        <v>3</v>
      </c>
      <c r="AD17" s="13">
        <v>4</v>
      </c>
      <c r="AE17" s="13">
        <v>0</v>
      </c>
      <c r="AF17" s="13">
        <f t="shared" si="3"/>
        <v>5</v>
      </c>
      <c r="AG17" s="11">
        <v>12</v>
      </c>
      <c r="AH17" s="11">
        <v>13</v>
      </c>
    </row>
    <row r="18" spans="1:38" x14ac:dyDescent="0.35">
      <c r="A18" s="1" t="s">
        <v>15</v>
      </c>
      <c r="G18" s="4"/>
      <c r="H18" s="5"/>
      <c r="I18" s="2" t="s">
        <v>11</v>
      </c>
      <c r="J18" s="1" t="str">
        <f ca="1">"("&amp;S19&amp;" "&amp;IF(S$18&lt;0,"- ","+ ")&amp;ABS(S$18)&amp;")² + ("&amp;T19&amp;" "&amp;IF(T$18&lt;0,"- ","+ ")&amp;ABS(T$18)&amp;")² + ("&amp;U19&amp;" "&amp;IF(U$18&lt;0,"- ","+ ")&amp;ABS(U$18)&amp;")² = "&amp;IF(S$18+S19&lt;0,"("&amp;(S$18+S19)&amp;")²",(S$18+S19)&amp;"²")&amp;" + "&amp;IF(T$18+T19&lt;0,"("&amp;(T$18+T19)&amp;")²",(T$18+T19)&amp;"²")&amp;" + "&amp;IF(U$18+U19&lt;0,"("&amp;(U$18+U19)&amp;")²",(U$18+U19)&amp;"²")&amp;" = "&amp;(S$18+S19)^2&amp;" + "&amp;(T$18+T19)^2&amp;" + "&amp;(U$18+U19)^2&amp;" = "&amp;V19&amp;" = "&amp;W19&amp;"²"</f>
        <v>(6 + 3)² + (4 + 4)² + (10 + 2)² = 9² + 8² + 12² = 81 + 64 + 144 = 289 = 17²</v>
      </c>
      <c r="S18" s="11">
        <f ca="1">RANDBETWEEN(1,5)*(-1)^RANDBETWEEN(0,1)</f>
        <v>3</v>
      </c>
      <c r="T18" s="11">
        <f ca="1">RANDBETWEEN(1,5)*(-1)^RANDBETWEEN(0,1)</f>
        <v>4</v>
      </c>
      <c r="U18" s="11">
        <f ca="1">RANDBETWEEN(1,5)*(-1)^RANDBETWEEN(0,1)</f>
        <v>2</v>
      </c>
      <c r="V18" s="11">
        <f ca="1">RANDBETWEEN(3,17)</f>
        <v>3</v>
      </c>
      <c r="AA18" s="11">
        <f t="shared" ca="1" si="1"/>
        <v>16</v>
      </c>
      <c r="AB18" s="11">
        <f t="shared" ca="1" si="2"/>
        <v>0.70234600411855796</v>
      </c>
      <c r="AC18" s="13">
        <v>3</v>
      </c>
      <c r="AD18" s="13">
        <v>0</v>
      </c>
      <c r="AE18" s="13">
        <v>4</v>
      </c>
      <c r="AF18" s="13">
        <f t="shared" si="3"/>
        <v>5</v>
      </c>
      <c r="AG18" s="11">
        <v>12</v>
      </c>
      <c r="AH18" s="11">
        <v>13</v>
      </c>
    </row>
    <row r="19" spans="1:38" x14ac:dyDescent="0.35">
      <c r="A19" s="1" t="s">
        <v>16</v>
      </c>
      <c r="G19" s="6"/>
      <c r="H19" s="7"/>
      <c r="J19" s="1" t="str">
        <f ca="1">Y19</f>
        <v>17 &gt; 3 =&gt; Punkt liegt außerhalb der Kugel</v>
      </c>
      <c r="S19" s="11">
        <f ca="1">-S$18+VLOOKUP($X19,$AA$9:$AE$58,3,FALSE)</f>
        <v>6</v>
      </c>
      <c r="T19" s="11">
        <f ca="1">-T$18+VLOOKUP($X19,$AA$9:$AE$58,4,FALSE)</f>
        <v>4</v>
      </c>
      <c r="U19" s="11">
        <f ca="1">-U$18+VLOOKUP($X19,$AA$9:$AE$58,5,FALSE)</f>
        <v>10</v>
      </c>
      <c r="V19" s="11">
        <f ca="1">(S19+S$18)^2+(T19+T$18)^2+(U19+U$18)^2</f>
        <v>289</v>
      </c>
      <c r="W19" s="11">
        <f ca="1">SQRT(V19)</f>
        <v>17</v>
      </c>
      <c r="X19" s="11">
        <v>4</v>
      </c>
      <c r="Y19" s="11" t="str">
        <f ca="1">IF(W19&lt;$V$18,W19&amp;" &lt; "&amp;$V$18&amp;" =&gt; Punkt liegt innerhalb der Kugel",IF(W19&gt;$V$18,W19&amp;" &gt; "&amp;$V$18&amp;" =&gt; Punkt liegt außerhalb der Kugel",W19&amp;" = "&amp;$V$18&amp;" =&gt; Punkt liegt auf der Kugel"))</f>
        <v>17 &gt; 3 =&gt; Punkt liegt außerhalb der Kugel</v>
      </c>
      <c r="AA19" s="11">
        <f t="shared" ca="1" si="1"/>
        <v>39</v>
      </c>
      <c r="AB19" s="11">
        <f t="shared" ca="1" si="2"/>
        <v>0.30222115722363108</v>
      </c>
      <c r="AC19" s="13">
        <v>0</v>
      </c>
      <c r="AD19" s="13">
        <v>3</v>
      </c>
      <c r="AE19" s="13">
        <v>4</v>
      </c>
      <c r="AF19" s="13">
        <f t="shared" si="3"/>
        <v>5</v>
      </c>
      <c r="AG19" s="11">
        <v>12</v>
      </c>
      <c r="AH19" s="11">
        <v>13</v>
      </c>
    </row>
    <row r="20" spans="1:38" x14ac:dyDescent="0.35">
      <c r="A20" s="1" t="str">
        <f ca="1">"mit Mittelpunkt ("&amp;-S18&amp;"|"&amp;-T18&amp;"|"&amp;-U18&amp;") und mit Radius "&amp;V18&amp;" liegen. "</f>
        <v xml:space="preserve">mit Mittelpunkt (-3|-4|-2) und mit Radius 3 liegen. </v>
      </c>
      <c r="I20" s="2" t="s">
        <v>12</v>
      </c>
      <c r="J20" s="1" t="str">
        <f ca="1">"("&amp;S20&amp;" "&amp;IF(S$18&lt;0,"- ","+ ")&amp;ABS(S$18)&amp;")² + ("&amp;T20&amp;" "&amp;IF(T$18&lt;0,"- ","+ ")&amp;ABS(T$18)&amp;")² + ("&amp;U20&amp;" "&amp;IF(U$18&lt;0,"- ","+ ")&amp;ABS(U$18)&amp;")² = "&amp;IF(S$18+S20&lt;0,"("&amp;(S$18+S20)&amp;")²",(S$18+S20)&amp;"²")&amp;" + "&amp;IF(T$18+T20&lt;0,"("&amp;(T$18+T20)&amp;")²",(T$18+T20)&amp;"²")&amp;" + "&amp;IF(U$18+U20&lt;0,"("&amp;(U$18+U20)&amp;")²",(U$18+U20)&amp;"²")&amp;" = "&amp;(S$18+S20)^2&amp;" + "&amp;(T$18+T20)^2&amp;" + "&amp;(U$18+U20)^2&amp;" = "&amp;V20&amp;" = "&amp;W20&amp;"²"</f>
        <v>(0 + 3)² + (2 + 4)² + (0 + 2)² = 3² + 6² + 2² = 9 + 36 + 4 = 49 = 7²</v>
      </c>
      <c r="S20" s="11">
        <f ca="1">-S$18+VLOOKUP($X20,$AA$9:$AE$58,3,FALSE)</f>
        <v>0</v>
      </c>
      <c r="T20" s="11">
        <f ca="1">-T$18+VLOOKUP($X20,$AA$9:$AE$58,4,FALSE)</f>
        <v>2</v>
      </c>
      <c r="U20" s="11">
        <f ca="1">-U$18+VLOOKUP($X20,$AA$9:$AE$58,5,FALSE)</f>
        <v>0</v>
      </c>
      <c r="V20" s="11">
        <f ca="1">(S20+S$18)^2+(T20+T$18)^2+(U20+U$18)^2</f>
        <v>49</v>
      </c>
      <c r="W20" s="11">
        <f ca="1">SQRT(V20)</f>
        <v>7</v>
      </c>
      <c r="X20" s="11">
        <v>5</v>
      </c>
      <c r="Y20" s="11" t="str">
        <f ca="1">IF(W20&lt;$V$18,W20&amp;" &lt; "&amp;$V$18&amp;" =&gt; Punkt liegt innerhalb der Kugel",IF(W20&gt;$V$18,W20&amp;" &gt; "&amp;$V$18&amp;" =&gt; Punkt liegt außerhalb der Kugel",W20&amp;" = "&amp;$V$18&amp;" =&gt; Punkt liegt auf der Kugel"))</f>
        <v>7 &gt; 3 =&gt; Punkt liegt außerhalb der Kugel</v>
      </c>
      <c r="AA20" s="11">
        <f t="shared" ca="1" si="1"/>
        <v>7</v>
      </c>
      <c r="AB20" s="11">
        <f t="shared" ca="1" si="2"/>
        <v>0.871935553897911</v>
      </c>
      <c r="AC20" s="13">
        <v>0</v>
      </c>
      <c r="AD20" s="13">
        <v>4</v>
      </c>
      <c r="AE20" s="13">
        <v>3</v>
      </c>
      <c r="AF20" s="13">
        <f t="shared" si="3"/>
        <v>5</v>
      </c>
      <c r="AG20" s="11">
        <v>12</v>
      </c>
      <c r="AH20" s="11">
        <v>13</v>
      </c>
    </row>
    <row r="21" spans="1:38" x14ac:dyDescent="0.35">
      <c r="J21" s="1" t="str">
        <f ca="1">Y20</f>
        <v>7 &gt; 3 =&gt; Punkt liegt außerhalb der Kugel</v>
      </c>
      <c r="S21" s="11">
        <f ca="1">-S$18+VLOOKUP($X21,$AA$9:$AE$58,3,FALSE)</f>
        <v>1</v>
      </c>
      <c r="T21" s="11">
        <f ca="1">-T$18+VLOOKUP($X21,$AA$9:$AE$58,4,FALSE)</f>
        <v>0</v>
      </c>
      <c r="U21" s="11">
        <f ca="1">-U$18+VLOOKUP($X21,$AA$9:$AE$58,5,FALSE)</f>
        <v>0</v>
      </c>
      <c r="V21" s="11">
        <f ca="1">(S21+S$18)^2+(T21+T$18)^2+(U21+U$18)^2</f>
        <v>36</v>
      </c>
      <c r="W21" s="11">
        <f ca="1">SQRT(V21)</f>
        <v>6</v>
      </c>
      <c r="X21" s="11">
        <v>6</v>
      </c>
      <c r="Y21" s="11" t="str">
        <f ca="1">IF(W21&lt;$V$18,W21&amp;" &lt; "&amp;$V$18&amp;" =&gt; Punkt liegt innerhalb der Kugel",IF(W21&gt;$V$18,W21&amp;" &gt; "&amp;$V$18&amp;" =&gt; Punkt liegt außerhalb der Kugel",W21&amp;" = "&amp;$V$18&amp;" =&gt; Punkt liegt auf der Kugel"))</f>
        <v>6 &gt; 3 =&gt; Punkt liegt außerhalb der Kugel</v>
      </c>
      <c r="AA21" s="11">
        <f t="shared" ca="1" si="1"/>
        <v>48</v>
      </c>
      <c r="AB21" s="11">
        <f t="shared" ca="1" si="2"/>
        <v>9.6253851521147626E-2</v>
      </c>
      <c r="AC21" s="13">
        <v>8</v>
      </c>
      <c r="AD21" s="13">
        <v>1</v>
      </c>
      <c r="AE21" s="13">
        <v>4</v>
      </c>
      <c r="AF21" s="13">
        <f t="shared" si="3"/>
        <v>9</v>
      </c>
      <c r="AG21" s="11">
        <v>40</v>
      </c>
      <c r="AH21" s="11">
        <v>41</v>
      </c>
    </row>
    <row r="22" spans="1:38" x14ac:dyDescent="0.35">
      <c r="B22" s="1" t="str">
        <f ca="1">"A ("&amp;S19&amp;"|"&amp;T19&amp;"|"&amp;U19&amp;")"</f>
        <v>A (6|4|10)</v>
      </c>
      <c r="I22" s="2" t="s">
        <v>13</v>
      </c>
      <c r="J22" s="1" t="str">
        <f ca="1">"("&amp;S21&amp;" "&amp;IF(S$18&lt;0,"- ","+ ")&amp;ABS(S$18)&amp;")² + ("&amp;T21&amp;" "&amp;IF(T$18&lt;0,"- ","+ ")&amp;ABS(T$18)&amp;")² + ("&amp;U21&amp;" "&amp;IF(U$18&lt;0,"- ","+ ")&amp;ABS(U$18)&amp;")² = "&amp;IF(S$18+S21&lt;0,"("&amp;(S$18+S21)&amp;")²",(S$18+S21)&amp;"²")&amp;" + "&amp;IF(T$18+T21&lt;0,"("&amp;(T$18+T21)&amp;")²",(T$18+T21)&amp;"²")&amp;" + "&amp;IF(U$18+U21&lt;0,"("&amp;(U$18+U21)&amp;")²",(U$18+U21)&amp;"²")&amp;" = "&amp;(S$18+S21)^2&amp;" + "&amp;(T$18+T21)^2&amp;" + "&amp;(U$18+U21)^2&amp;" = "&amp;V21&amp;" = "&amp;W21&amp;"²"</f>
        <v>(1 + 3)² + (0 + 4)² + (0 + 2)² = 4² + 4² + 2² = 16 + 16 + 4 = 36 = 6²</v>
      </c>
      <c r="AA22" s="11">
        <f t="shared" ca="1" si="1"/>
        <v>34</v>
      </c>
      <c r="AB22" s="11">
        <f t="shared" ca="1" si="2"/>
        <v>0.37630004743926282</v>
      </c>
      <c r="AC22" s="13">
        <v>4</v>
      </c>
      <c r="AD22" s="13">
        <v>1</v>
      </c>
      <c r="AE22" s="13">
        <v>8</v>
      </c>
      <c r="AF22" s="13">
        <f t="shared" si="3"/>
        <v>9</v>
      </c>
      <c r="AG22" s="11">
        <v>40</v>
      </c>
      <c r="AH22" s="11">
        <v>41</v>
      </c>
    </row>
    <row r="23" spans="1:38" x14ac:dyDescent="0.35">
      <c r="B23" s="1" t="str">
        <f ca="1">"B ("&amp;S20&amp;"|"&amp;T20&amp;"|"&amp;U20&amp;")"</f>
        <v>B (0|2|0)</v>
      </c>
      <c r="J23" s="1" t="str">
        <f ca="1">Y21</f>
        <v>6 &gt; 3 =&gt; Punkt liegt außerhalb der Kugel</v>
      </c>
      <c r="AA23" s="11">
        <f t="shared" ca="1" si="1"/>
        <v>17</v>
      </c>
      <c r="AB23" s="11">
        <f t="shared" ca="1" si="2"/>
        <v>0.69420173247672079</v>
      </c>
      <c r="AC23" s="13">
        <v>1</v>
      </c>
      <c r="AD23" s="13">
        <v>4</v>
      </c>
      <c r="AE23" s="13">
        <v>8</v>
      </c>
      <c r="AF23" s="13">
        <f t="shared" si="3"/>
        <v>9</v>
      </c>
      <c r="AG23" s="11">
        <v>40</v>
      </c>
      <c r="AH23" s="11">
        <v>41</v>
      </c>
    </row>
    <row r="24" spans="1:38" x14ac:dyDescent="0.35">
      <c r="B24" s="1" t="str">
        <f ca="1">"C ("&amp;S21&amp;"|"&amp;T21&amp;"|"&amp;U21&amp;")"</f>
        <v>C (1|0|0)</v>
      </c>
      <c r="AA24" s="11">
        <f t="shared" ca="1" si="1"/>
        <v>36</v>
      </c>
      <c r="AB24" s="11">
        <f t="shared" ca="1" si="2"/>
        <v>0.35196880353820259</v>
      </c>
      <c r="AC24" s="13">
        <v>1</v>
      </c>
      <c r="AD24" s="13">
        <v>8</v>
      </c>
      <c r="AE24" s="13">
        <v>4</v>
      </c>
      <c r="AF24" s="13">
        <f t="shared" si="3"/>
        <v>9</v>
      </c>
      <c r="AG24" s="11">
        <v>40</v>
      </c>
      <c r="AH24" s="11">
        <v>41</v>
      </c>
    </row>
    <row r="25" spans="1:38" x14ac:dyDescent="0.35">
      <c r="G25" s="17" t="s">
        <v>17</v>
      </c>
      <c r="H25" s="18"/>
      <c r="I25" s="2" t="s">
        <v>25</v>
      </c>
      <c r="AA25" s="11">
        <f t="shared" ca="1" si="1"/>
        <v>49</v>
      </c>
      <c r="AB25" s="11">
        <f t="shared" ca="1" si="2"/>
        <v>9.5623614755855457E-2</v>
      </c>
      <c r="AC25" s="13">
        <v>8</v>
      </c>
      <c r="AD25" s="13">
        <v>4</v>
      </c>
      <c r="AE25" s="13">
        <v>1</v>
      </c>
      <c r="AF25" s="13">
        <f t="shared" si="3"/>
        <v>9</v>
      </c>
      <c r="AG25" s="11">
        <v>40</v>
      </c>
      <c r="AH25" s="11">
        <v>41</v>
      </c>
    </row>
    <row r="26" spans="1:38" x14ac:dyDescent="0.35">
      <c r="A26" s="2" t="s">
        <v>21</v>
      </c>
      <c r="G26" s="4"/>
      <c r="H26" s="5"/>
      <c r="J26" s="1" t="str">
        <f ca="1">"r1 + r2 = "&amp;V28&amp;" + "&amp;V30&amp;" = "&amp;V28+V30</f>
        <v>r1 + r2 = 16 + 14 = 30</v>
      </c>
      <c r="M26" s="1" t="str">
        <f ca="1">"| r1 - r2 | = |"&amp;V28&amp;" - "&amp;V30&amp;"| = |"&amp;(V28-V30)&amp;"| = "&amp;ABS(V28-V30)</f>
        <v>| r1 - r2 | = |16 - 14| = |2| = 2</v>
      </c>
      <c r="AA26" s="11">
        <f t="shared" ca="1" si="1"/>
        <v>25</v>
      </c>
      <c r="AB26" s="11">
        <f t="shared" ca="1" si="2"/>
        <v>0.58941968787751975</v>
      </c>
      <c r="AC26" s="13">
        <v>4</v>
      </c>
      <c r="AD26" s="13">
        <v>8</v>
      </c>
      <c r="AE26" s="13">
        <v>1</v>
      </c>
      <c r="AF26" s="13">
        <f t="shared" si="3"/>
        <v>9</v>
      </c>
      <c r="AG26" s="11">
        <v>40</v>
      </c>
      <c r="AH26" s="11">
        <v>41</v>
      </c>
    </row>
    <row r="27" spans="1:38" x14ac:dyDescent="0.35">
      <c r="A27" s="1" t="s">
        <v>22</v>
      </c>
      <c r="G27" s="4"/>
      <c r="H27" s="5"/>
      <c r="J27" s="22" t="str">
        <f ca="1">" d = √("&amp;IF(S29&lt;0,"("&amp;S29&amp;")",S29)&amp;"² + "&amp;IF(T29&lt;0,"("&amp;T29&amp;")",T29)&amp;"² + "&amp;IF(U29&lt;0,"("&amp;U29&amp;")",U29)&amp;"²) = √("&amp;W29&amp;") = "&amp;V29</f>
        <v xml:space="preserve"> d = √(1² + 12² + 12²) = √(289) = 17</v>
      </c>
      <c r="AA27" s="11">
        <f t="shared" ca="1" si="1"/>
        <v>24</v>
      </c>
      <c r="AB27" s="11">
        <f t="shared" ca="1" si="2"/>
        <v>0.59176132061205644</v>
      </c>
      <c r="AC27" s="13">
        <v>6</v>
      </c>
      <c r="AD27" s="13">
        <v>6</v>
      </c>
      <c r="AE27" s="13">
        <v>7</v>
      </c>
      <c r="AF27" s="13">
        <f t="shared" si="3"/>
        <v>11</v>
      </c>
      <c r="AG27" s="11">
        <v>60</v>
      </c>
      <c r="AH27" s="11">
        <v>61</v>
      </c>
      <c r="AI27" s="11">
        <f ca="1">IF(V29&gt;Y29,1,IF(V29=Y29,2,IF(V29=0,6,IF(V29&lt;Z29,5,IF(V29=Z29,4,3)))))</f>
        <v>3</v>
      </c>
      <c r="AJ27" s="11">
        <v>1</v>
      </c>
      <c r="AK27" s="11" t="s">
        <v>34</v>
      </c>
      <c r="AL27" s="11" t="s">
        <v>29</v>
      </c>
    </row>
    <row r="28" spans="1:38" x14ac:dyDescent="0.35">
      <c r="G28" s="4"/>
      <c r="H28" s="5"/>
      <c r="J28" s="1" t="str">
        <f ca="1">VLOOKUP(AI27,$AJ$27:$AL$32,2)</f>
        <v>d &lt; r1 + r2 und d &gt; |r1 - r2|</v>
      </c>
      <c r="M28" s="1" t="str">
        <f ca="1">"=&gt; "&amp;VLOOKUP(AI27,$AJ$27:$AL$32,3)</f>
        <v>=&gt; schneidend</v>
      </c>
      <c r="S28" s="11">
        <f ca="1">RANDBETWEEN(1,10)*(-1)^RANDBETWEEN(0,1)</f>
        <v>-7</v>
      </c>
      <c r="T28" s="11">
        <f ca="1">RANDBETWEEN(1,10)*(-1)^RANDBETWEEN(0,1)</f>
        <v>-9</v>
      </c>
      <c r="U28" s="11">
        <f ca="1">RANDBETWEEN(1,10)*(-1)^RANDBETWEEN(0,1)</f>
        <v>-7</v>
      </c>
      <c r="V28" s="11">
        <f ca="1">RANDBETWEEN(3,17)</f>
        <v>16</v>
      </c>
      <c r="AA28" s="11">
        <f t="shared" ca="1" si="1"/>
        <v>27</v>
      </c>
      <c r="AB28" s="11">
        <f t="shared" ca="1" si="2"/>
        <v>0.51046936914539442</v>
      </c>
      <c r="AC28" s="13">
        <v>6</v>
      </c>
      <c r="AD28" s="13">
        <v>7</v>
      </c>
      <c r="AE28" s="13">
        <v>6</v>
      </c>
      <c r="AF28" s="13">
        <f t="shared" si="3"/>
        <v>11</v>
      </c>
      <c r="AG28" s="11">
        <v>60</v>
      </c>
      <c r="AH28" s="11">
        <v>61</v>
      </c>
      <c r="AJ28" s="11">
        <v>2</v>
      </c>
      <c r="AK28" s="11" t="s">
        <v>35</v>
      </c>
      <c r="AL28" s="11" t="s">
        <v>30</v>
      </c>
    </row>
    <row r="29" spans="1:38" x14ac:dyDescent="0.35">
      <c r="B29" s="1" t="s">
        <v>23</v>
      </c>
      <c r="C29" s="1" t="str">
        <f ca="1">"(x "&amp;IF(S28&lt;0,"- ","+ ")&amp;ABS(S28)&amp;")² + (y "&amp;IF(T28&lt;0,"- ","+ ")&amp;ABS(T28)&amp;")² + (z "&amp;IF(U28&lt;0,"- ","+ ")&amp;ABS(U28)&amp;")² = "&amp;V28&amp;"²"</f>
        <v>(x - 7)² + (y - 9)² + (z - 7)² = 16²</v>
      </c>
      <c r="G29" s="4"/>
      <c r="H29" s="5"/>
      <c r="R29" s="11">
        <f ca="1">S29^2+T29^2+U29^2</f>
        <v>289</v>
      </c>
      <c r="S29" s="11">
        <f ca="1">VLOOKUP($X29,$AA$9:$AE$58,3,FALSE)</f>
        <v>1</v>
      </c>
      <c r="T29" s="11">
        <f ca="1">VLOOKUP($X29,$AA$9:$AE$58,4,FALSE)</f>
        <v>12</v>
      </c>
      <c r="U29" s="11">
        <f ca="1">VLOOKUP($X29,$AA$9:$AE$58,5,FALSE)</f>
        <v>12</v>
      </c>
      <c r="V29" s="11">
        <f ca="1">SQRT(W29)</f>
        <v>17</v>
      </c>
      <c r="W29" s="11">
        <f ca="1">S29^2+T29^2+U29^2</f>
        <v>289</v>
      </c>
      <c r="X29" s="11">
        <v>1</v>
      </c>
      <c r="Y29" s="11">
        <f ca="1">V28+V30</f>
        <v>30</v>
      </c>
      <c r="Z29" s="11">
        <f ca="1">ABS(V30-V28)</f>
        <v>2</v>
      </c>
      <c r="AA29" s="11">
        <f t="shared" ca="1" si="1"/>
        <v>19</v>
      </c>
      <c r="AB29" s="11">
        <f t="shared" ca="1" si="2"/>
        <v>0.6661350402979066</v>
      </c>
      <c r="AC29" s="13">
        <v>7</v>
      </c>
      <c r="AD29" s="13">
        <v>6</v>
      </c>
      <c r="AE29" s="13">
        <v>6</v>
      </c>
      <c r="AF29" s="13">
        <f t="shared" si="3"/>
        <v>11</v>
      </c>
      <c r="AG29" s="11">
        <v>60</v>
      </c>
      <c r="AH29" s="11">
        <v>61</v>
      </c>
      <c r="AJ29" s="11">
        <v>3</v>
      </c>
      <c r="AK29" s="11" t="s">
        <v>39</v>
      </c>
      <c r="AL29" s="11" t="s">
        <v>31</v>
      </c>
    </row>
    <row r="30" spans="1:38" x14ac:dyDescent="0.35">
      <c r="B30" s="1" t="s">
        <v>24</v>
      </c>
      <c r="C30" s="1" t="str">
        <f ca="1">"(x "&amp;IF(S30&lt;0,"- ","+ ")&amp;ABS(S30)&amp;")² + (y "&amp;IF(T30&lt;0,"- ","+ ")&amp;ABS(T30)&amp;")² + (z "&amp;IF(U30&lt;0,"- ","+ ")&amp;ABS(U30)&amp;")² = "&amp;V30&amp;"²"</f>
        <v>(x - 6)² + (y + 3)² + (z + 5)² = 14²</v>
      </c>
      <c r="G30" s="6"/>
      <c r="H30" s="7"/>
      <c r="I30" s="2" t="s">
        <v>41</v>
      </c>
      <c r="S30" s="11">
        <f ca="1">S28+S29</f>
        <v>-6</v>
      </c>
      <c r="T30" s="11">
        <f ca="1">T28+T29</f>
        <v>3</v>
      </c>
      <c r="U30" s="11">
        <f ca="1">U28+U29</f>
        <v>5</v>
      </c>
      <c r="V30" s="11">
        <f ca="1">RANDBETWEEN(3,17)</f>
        <v>14</v>
      </c>
      <c r="AA30" s="11">
        <f t="shared" ca="1" si="1"/>
        <v>46</v>
      </c>
      <c r="AB30" s="11">
        <f t="shared" ca="1" si="2"/>
        <v>0.15361564751778944</v>
      </c>
      <c r="AC30" s="13">
        <v>3</v>
      </c>
      <c r="AD30" s="13">
        <v>6</v>
      </c>
      <c r="AE30" s="13">
        <v>6</v>
      </c>
      <c r="AF30" s="13">
        <f t="shared" si="3"/>
        <v>9</v>
      </c>
      <c r="AG30" s="11">
        <v>40</v>
      </c>
      <c r="AH30" s="11">
        <v>41</v>
      </c>
      <c r="AJ30" s="11">
        <v>4</v>
      </c>
      <c r="AK30" s="11" t="s">
        <v>38</v>
      </c>
      <c r="AL30" s="11" t="s">
        <v>32</v>
      </c>
    </row>
    <row r="31" spans="1:38" x14ac:dyDescent="0.35">
      <c r="J31" s="2" t="s">
        <v>45</v>
      </c>
      <c r="AA31" s="11">
        <f t="shared" ca="1" si="1"/>
        <v>32</v>
      </c>
      <c r="AB31" s="11">
        <f t="shared" ca="1" si="2"/>
        <v>0.40730348324352461</v>
      </c>
      <c r="AC31" s="13">
        <v>6</v>
      </c>
      <c r="AD31" s="13">
        <v>6</v>
      </c>
      <c r="AE31" s="13">
        <v>3</v>
      </c>
      <c r="AF31" s="13">
        <f t="shared" si="3"/>
        <v>9</v>
      </c>
      <c r="AG31" s="11">
        <v>40</v>
      </c>
      <c r="AH31" s="11">
        <v>41</v>
      </c>
      <c r="AJ31" s="11">
        <v>5</v>
      </c>
      <c r="AK31" s="11" t="s">
        <v>37</v>
      </c>
      <c r="AL31" s="11" t="s">
        <v>33</v>
      </c>
    </row>
    <row r="32" spans="1:38" x14ac:dyDescent="0.35">
      <c r="J32" s="15" t="s">
        <v>55</v>
      </c>
      <c r="K32" s="21" t="str">
        <f ca="1">"|"&amp;S33&amp;" ∙ "&amp;IF(-S32&lt;0,"("&amp;-S32&amp;")",-S32)&amp;" + "&amp;IF(T33&lt;0,"("&amp;T33&amp;")",T33)&amp;" ∙ "&amp;IF(-T32&lt;0,"("&amp;-T32&amp;")",-T32)&amp;" + "&amp;IF(U33&lt;0,"("&amp;U33&amp;")",U33)&amp;" ∙ "&amp;IF(-U32&lt;0,"("&amp;-U32&amp;")",-U32)&amp;" - "&amp;W34&amp;"|"</f>
        <v>|0 ∙ 6 + 4 ∙ 6 + 3 ∙ 7 - 120|</v>
      </c>
      <c r="L32" s="21"/>
      <c r="M32" s="21"/>
      <c r="N32" s="21"/>
      <c r="O32" s="8" t="s">
        <v>48</v>
      </c>
      <c r="P32" s="14">
        <f ca="1">W35</f>
        <v>75</v>
      </c>
      <c r="Q32" s="15" t="str">
        <f ca="1">" = "&amp;W35/W33</f>
        <v xml:space="preserve"> = 15</v>
      </c>
      <c r="R32" s="11" t="s">
        <v>47</v>
      </c>
      <c r="S32" s="11">
        <f ca="1">RANDBETWEEN(1,10)*(-1)^RANDBETWEEN(0,1)</f>
        <v>-6</v>
      </c>
      <c r="T32" s="11">
        <f ca="1">RANDBETWEEN(1,10)*(-1)^RANDBETWEEN(0,1)</f>
        <v>-6</v>
      </c>
      <c r="U32" s="11">
        <f ca="1">RANDBETWEEN(1,10)*(-1)^RANDBETWEEN(0,1)</f>
        <v>-7</v>
      </c>
      <c r="V32" s="11">
        <f ca="1">VLOOKUP($X33,$AA$9:$AH$58,8,FALSE)*Z33</f>
        <v>39</v>
      </c>
      <c r="Z32" s="11" t="s">
        <v>59</v>
      </c>
      <c r="AA32" s="11">
        <f t="shared" ca="1" si="1"/>
        <v>50</v>
      </c>
      <c r="AB32" s="11">
        <f t="shared" ca="1" si="2"/>
        <v>5.436214393491634E-2</v>
      </c>
      <c r="AC32" s="13">
        <v>6</v>
      </c>
      <c r="AD32" s="13">
        <v>3</v>
      </c>
      <c r="AE32" s="13">
        <v>6</v>
      </c>
      <c r="AF32" s="13">
        <f t="shared" si="3"/>
        <v>9</v>
      </c>
      <c r="AG32" s="11">
        <v>40</v>
      </c>
      <c r="AH32" s="11">
        <v>41</v>
      </c>
      <c r="AJ32" s="11">
        <v>6</v>
      </c>
      <c r="AK32" s="11" t="s">
        <v>36</v>
      </c>
      <c r="AL32" s="11" t="s">
        <v>28</v>
      </c>
    </row>
    <row r="33" spans="1:34" x14ac:dyDescent="0.35">
      <c r="A33" s="2" t="s">
        <v>40</v>
      </c>
      <c r="J33" s="15"/>
      <c r="K33" s="20" t="str">
        <f ca="1">"√( "&amp;IF(S33&lt;0,"("&amp;S33&amp;")",S33)&amp;"² + "&amp;IF(T33&lt;0,"("&amp;T33&amp;")",T33)&amp;"² + "&amp;IF(U33&lt;0,"("&amp;U33&amp;")",U33)&amp;"² ) "</f>
        <v xml:space="preserve">√( 0² + 4² + 3² ) </v>
      </c>
      <c r="L33" s="20"/>
      <c r="M33" s="20"/>
      <c r="N33" s="20"/>
      <c r="O33" s="8"/>
      <c r="P33" s="3">
        <f ca="1">W33</f>
        <v>5</v>
      </c>
      <c r="Q33" s="15"/>
      <c r="R33" s="11" t="s">
        <v>46</v>
      </c>
      <c r="S33" s="11">
        <f ca="1">VLOOKUP($X33,$AA$9:$AE$58,3,FALSE)</f>
        <v>0</v>
      </c>
      <c r="T33" s="11">
        <f ca="1">VLOOKUP($X33,$AA$9:$AE$58,4,FALSE)</f>
        <v>4</v>
      </c>
      <c r="U33" s="11">
        <f ca="1">VLOOKUP($X33,$AA$9:$AE$58,5,FALSE)</f>
        <v>3</v>
      </c>
      <c r="V33" s="11">
        <f ca="1">(S33^2+T33^2+U33^2)</f>
        <v>25</v>
      </c>
      <c r="W33" s="11">
        <f ca="1">SQRT(V33)</f>
        <v>5</v>
      </c>
      <c r="X33" s="11">
        <v>7</v>
      </c>
      <c r="Z33" s="11">
        <f ca="1">RANDBETWEEN(1,3)</f>
        <v>3</v>
      </c>
      <c r="AA33" s="11">
        <f t="shared" ca="1" si="1"/>
        <v>31</v>
      </c>
      <c r="AB33" s="11">
        <f t="shared" ca="1" si="2"/>
        <v>0.42891447131402893</v>
      </c>
      <c r="AC33" s="13">
        <v>2</v>
      </c>
      <c r="AD33" s="13">
        <v>10</v>
      </c>
      <c r="AE33" s="13">
        <v>11</v>
      </c>
      <c r="AF33" s="13">
        <f t="shared" si="3"/>
        <v>15</v>
      </c>
      <c r="AG33" s="11">
        <v>36</v>
      </c>
      <c r="AH33" s="11">
        <v>39</v>
      </c>
    </row>
    <row r="34" spans="1:34" x14ac:dyDescent="0.35">
      <c r="A34" s="1" t="s">
        <v>42</v>
      </c>
      <c r="G34" s="17" t="s">
        <v>17</v>
      </c>
      <c r="H34" s="18"/>
      <c r="J34" s="1" t="s">
        <v>62</v>
      </c>
      <c r="R34" s="11" t="s">
        <v>56</v>
      </c>
      <c r="S34" s="11">
        <f ca="1">-S32+S33*$Z$33</f>
        <v>6</v>
      </c>
      <c r="T34" s="11">
        <f ca="1">-T32+T33*$Z$33</f>
        <v>18</v>
      </c>
      <c r="U34" s="11">
        <f ca="1">-U32+U33*$Z$33</f>
        <v>16</v>
      </c>
      <c r="W34" s="11">
        <f ca="1">S33*S34+T33*T34+U33*U34</f>
        <v>120</v>
      </c>
      <c r="X34" s="11" t="s">
        <v>49</v>
      </c>
      <c r="AA34" s="11">
        <f t="shared" ca="1" si="1"/>
        <v>13</v>
      </c>
      <c r="AB34" s="11">
        <f t="shared" ca="1" si="2"/>
        <v>0.73234452006841377</v>
      </c>
      <c r="AC34" s="13">
        <v>2</v>
      </c>
      <c r="AD34" s="13">
        <v>11</v>
      </c>
      <c r="AE34" s="13">
        <v>10</v>
      </c>
      <c r="AF34" s="13">
        <f t="shared" si="3"/>
        <v>15</v>
      </c>
      <c r="AG34" s="11">
        <v>36</v>
      </c>
      <c r="AH34" s="11">
        <v>39</v>
      </c>
    </row>
    <row r="35" spans="1:34" x14ac:dyDescent="0.35">
      <c r="A35" s="1" t="s">
        <v>43</v>
      </c>
      <c r="G35" s="4"/>
      <c r="H35" s="5"/>
      <c r="W35" s="11">
        <f ca="1">ABS(-S32*S33-T32*T33-U32*U33-W34)</f>
        <v>75</v>
      </c>
      <c r="AA35" s="11">
        <f t="shared" ca="1" si="1"/>
        <v>47</v>
      </c>
      <c r="AB35" s="11">
        <f t="shared" ca="1" si="2"/>
        <v>0.12101093625636872</v>
      </c>
      <c r="AC35" s="13">
        <v>11</v>
      </c>
      <c r="AD35" s="13">
        <v>2</v>
      </c>
      <c r="AE35" s="13">
        <v>10</v>
      </c>
      <c r="AF35" s="13">
        <f t="shared" si="3"/>
        <v>15</v>
      </c>
      <c r="AG35" s="11">
        <v>36</v>
      </c>
      <c r="AH35" s="11">
        <v>39</v>
      </c>
    </row>
    <row r="36" spans="1:34" x14ac:dyDescent="0.35">
      <c r="G36" s="4"/>
      <c r="H36" s="5"/>
      <c r="J36" s="2" t="s">
        <v>50</v>
      </c>
      <c r="R36" s="11" t="str">
        <f ca="1">"("&amp;S34&amp;"|"&amp;T34&amp;"|"&amp;U34&amp;")"</f>
        <v>(6|18|16)</v>
      </c>
      <c r="W36" s="11">
        <f ca="1">W35/W33</f>
        <v>15</v>
      </c>
      <c r="AA36" s="11">
        <f t="shared" ca="1" si="1"/>
        <v>8</v>
      </c>
      <c r="AB36" s="11">
        <f t="shared" ca="1" si="2"/>
        <v>0.82899143648665319</v>
      </c>
      <c r="AC36" s="13">
        <v>11</v>
      </c>
      <c r="AD36" s="13">
        <v>10</v>
      </c>
      <c r="AE36" s="13">
        <v>2</v>
      </c>
      <c r="AF36" s="13">
        <f t="shared" si="3"/>
        <v>15</v>
      </c>
      <c r="AG36" s="11">
        <v>36</v>
      </c>
      <c r="AH36" s="11">
        <v>39</v>
      </c>
    </row>
    <row r="37" spans="1:34" x14ac:dyDescent="0.35">
      <c r="B37" s="1" t="s">
        <v>14</v>
      </c>
      <c r="C37" s="1" t="str">
        <f ca="1">"(x "&amp;IF(S32&lt;0,"- ","+ ")&amp;ABS(S32)&amp;")² + (y "&amp;IF(T32&lt;0,"- ","+ ")&amp;ABS(T32)&amp;")² + (z "&amp;IF(U32&lt;0,"- ","+ ")&amp;ABS(U32)&amp;")² = "&amp;V32&amp;"²"</f>
        <v>(x - 6)² + (y - 6)² + (z - 7)² = 39²</v>
      </c>
      <c r="G37" s="4"/>
      <c r="H37" s="5"/>
      <c r="L37" s="3">
        <f ca="1">-S32</f>
        <v>6</v>
      </c>
      <c r="N37" s="3">
        <f ca="1">S33</f>
        <v>0</v>
      </c>
      <c r="AA37" s="11">
        <f t="shared" ca="1" si="1"/>
        <v>30</v>
      </c>
      <c r="AB37" s="11">
        <f t="shared" ca="1" si="2"/>
        <v>0.42938481578447363</v>
      </c>
      <c r="AC37" s="13">
        <v>10</v>
      </c>
      <c r="AD37" s="13">
        <v>11</v>
      </c>
      <c r="AE37" s="13">
        <v>2</v>
      </c>
      <c r="AF37" s="13">
        <f t="shared" si="3"/>
        <v>15</v>
      </c>
      <c r="AG37" s="11">
        <v>36</v>
      </c>
      <c r="AH37" s="11">
        <v>39</v>
      </c>
    </row>
    <row r="38" spans="1:34" x14ac:dyDescent="0.35">
      <c r="B38" s="1" t="s">
        <v>44</v>
      </c>
      <c r="C38" s="1" t="str">
        <f ca="1">S33&amp;"x "&amp;IF(T33&lt;0," - "," + ")&amp;ABS(T33)&amp;"y "&amp;IF(U33&lt;0," - "," + ")&amp;ABS(U33)&amp;"z = "&amp;W34</f>
        <v>0x  + 4y  + 3z = 120</v>
      </c>
      <c r="G38" s="4"/>
      <c r="H38" s="5"/>
      <c r="J38" s="2" t="s">
        <v>51</v>
      </c>
      <c r="K38" s="9" t="s">
        <v>52</v>
      </c>
      <c r="L38" s="3">
        <f ca="1">-T32</f>
        <v>6</v>
      </c>
      <c r="M38" s="10" t="s">
        <v>60</v>
      </c>
      <c r="N38" s="3">
        <f ca="1">T33</f>
        <v>4</v>
      </c>
      <c r="U38" s="11" t="s">
        <v>2</v>
      </c>
      <c r="V38" s="11" t="s">
        <v>61</v>
      </c>
      <c r="AA38" s="11">
        <f t="shared" ca="1" si="1"/>
        <v>45</v>
      </c>
      <c r="AB38" s="11">
        <f t="shared" ca="1" si="2"/>
        <v>0.16461313931759169</v>
      </c>
      <c r="AC38" s="13">
        <v>10</v>
      </c>
      <c r="AD38" s="13">
        <v>2</v>
      </c>
      <c r="AE38" s="13">
        <v>11</v>
      </c>
      <c r="AF38" s="13">
        <f t="shared" si="3"/>
        <v>15</v>
      </c>
      <c r="AG38" s="11">
        <v>36</v>
      </c>
      <c r="AH38" s="11">
        <v>39</v>
      </c>
    </row>
    <row r="39" spans="1:34" x14ac:dyDescent="0.35">
      <c r="G39" s="6"/>
      <c r="H39" s="7"/>
      <c r="L39" s="3">
        <f ca="1">-U32</f>
        <v>7</v>
      </c>
      <c r="N39" s="3">
        <f ca="1">U33</f>
        <v>3</v>
      </c>
      <c r="R39" s="11" t="str">
        <f ca="1">"( "&amp;L37&amp;IF(N37&lt;0," - "," + ")&amp;ABS(N37)&amp;"t )"</f>
        <v>( 6 + 0t )</v>
      </c>
      <c r="S39" s="11" t="str">
        <f ca="1">S33&amp;" ∙ "&amp;R39</f>
        <v>0 ∙ ( 6 + 0t )</v>
      </c>
      <c r="T39" s="11" t="str">
        <f ca="1">U39&amp;IF(V39&lt;0," - "," + ")&amp;ABS(V39)&amp;"t"</f>
        <v>0 + 0t</v>
      </c>
      <c r="U39" s="11">
        <f ca="1">-S32*S33</f>
        <v>0</v>
      </c>
      <c r="V39" s="11">
        <f ca="1">S33^2</f>
        <v>0</v>
      </c>
      <c r="AA39" s="11">
        <f t="shared" ca="1" si="1"/>
        <v>38</v>
      </c>
      <c r="AB39" s="11">
        <f t="shared" ca="1" si="2"/>
        <v>0.3051867275492528</v>
      </c>
      <c r="AC39" s="13">
        <v>4</v>
      </c>
      <c r="AD39" s="13">
        <v>6</v>
      </c>
      <c r="AE39" s="13">
        <v>12</v>
      </c>
      <c r="AF39" s="13">
        <f t="shared" si="3"/>
        <v>14</v>
      </c>
      <c r="AG39" s="11">
        <v>48</v>
      </c>
      <c r="AH39" s="11">
        <v>50</v>
      </c>
    </row>
    <row r="40" spans="1:34" x14ac:dyDescent="0.35">
      <c r="J40" s="2" t="s">
        <v>53</v>
      </c>
      <c r="R40" s="11" t="str">
        <f ca="1">"( "&amp;L38&amp;IF(N38&lt;0," - "," + ")&amp;ABS(N38)&amp;"t )"</f>
        <v>( 6 + 4t )</v>
      </c>
      <c r="S40" s="11" t="str">
        <f ca="1">T33&amp;" ∙ "&amp;R40</f>
        <v>4 ∙ ( 6 + 4t )</v>
      </c>
      <c r="T40" s="11" t="str">
        <f ca="1">IF(U40&lt;0," - "," + ")&amp;ABS(U40)&amp;IF(V40&lt;0," - "," + ")&amp;ABS(V40)&amp;"t"</f>
        <v xml:space="preserve"> + 24 + 16t</v>
      </c>
      <c r="U40" s="11">
        <f ca="1">-T33*T32</f>
        <v>24</v>
      </c>
      <c r="V40" s="11">
        <f ca="1">T33^2</f>
        <v>16</v>
      </c>
      <c r="AA40" s="11">
        <f t="shared" ca="1" si="1"/>
        <v>37</v>
      </c>
      <c r="AB40" s="11">
        <f t="shared" ca="1" si="2"/>
        <v>0.35139859566372245</v>
      </c>
      <c r="AC40" s="13">
        <v>4</v>
      </c>
      <c r="AD40" s="13">
        <v>12</v>
      </c>
      <c r="AE40" s="13">
        <v>6</v>
      </c>
      <c r="AF40" s="13">
        <f t="shared" si="3"/>
        <v>14</v>
      </c>
      <c r="AG40" s="11">
        <v>48</v>
      </c>
      <c r="AH40" s="11">
        <v>50</v>
      </c>
    </row>
    <row r="41" spans="1:34" x14ac:dyDescent="0.35">
      <c r="K41" s="1" t="str">
        <f ca="1">S39&amp;" + "&amp;S40&amp;" + "&amp;S41&amp;" = "&amp;W42</f>
        <v>0 ∙ ( 6 + 0t ) + 4 ∙ ( 6 + 4t ) + 3 ∙ ( 7 + 3t ) = 120</v>
      </c>
      <c r="R41" s="11" t="str">
        <f ca="1">"( "&amp;L39&amp;IF(N39&lt;0," - "," + ")&amp;ABS(N39)&amp;"t )"</f>
        <v>( 7 + 3t )</v>
      </c>
      <c r="S41" s="11" t="str">
        <f ca="1">U33&amp;" ∙ "&amp;R41</f>
        <v>3 ∙ ( 7 + 3t )</v>
      </c>
      <c r="T41" s="11" t="str">
        <f ca="1">IF(U41&lt;0," - "," + ")&amp;ABS(U41)&amp;IF(V41&lt;0," - "," + ")&amp;ABS(V41)&amp;"t"</f>
        <v xml:space="preserve"> + 21 + 9t</v>
      </c>
      <c r="U41" s="11">
        <f ca="1">-U33*U32</f>
        <v>21</v>
      </c>
      <c r="V41" s="11">
        <f ca="1">U33^2</f>
        <v>9</v>
      </c>
      <c r="AA41" s="11">
        <f t="shared" ref="AA41:AA58" ca="1" si="4">RANK(AB41,$AB$9:$AB$58)</f>
        <v>21</v>
      </c>
      <c r="AB41" s="11">
        <f t="shared" ca="1" si="2"/>
        <v>0.65067900537799372</v>
      </c>
      <c r="AC41" s="13">
        <v>12</v>
      </c>
      <c r="AD41" s="13">
        <v>6</v>
      </c>
      <c r="AE41" s="13">
        <v>4</v>
      </c>
      <c r="AF41" s="13">
        <f t="shared" si="3"/>
        <v>14</v>
      </c>
      <c r="AG41" s="11">
        <v>48</v>
      </c>
      <c r="AH41" s="11">
        <v>50</v>
      </c>
    </row>
    <row r="42" spans="1:34" x14ac:dyDescent="0.35">
      <c r="K42" s="1" t="str">
        <f ca="1">T39&amp;T40&amp;T41&amp;" = "&amp;W42</f>
        <v>0 + 0t + 24 + 16t + 21 + 9t = 120</v>
      </c>
      <c r="T42" s="11" t="str">
        <f ca="1">U42&amp;IF(V42&lt;0," - "," + ")&amp;ABS(V42)&amp;"t"</f>
        <v>45 + 25t</v>
      </c>
      <c r="U42" s="11">
        <f ca="1">SUM(U39:U41)</f>
        <v>45</v>
      </c>
      <c r="V42" s="11">
        <f ca="1">SUM(V39:V41)</f>
        <v>25</v>
      </c>
      <c r="W42" s="11">
        <f ca="1">W34</f>
        <v>120</v>
      </c>
      <c r="AA42" s="11">
        <f t="shared" ca="1" si="4"/>
        <v>29</v>
      </c>
      <c r="AB42" s="11">
        <f t="shared" ca="1" si="2"/>
        <v>0.43198300631285835</v>
      </c>
      <c r="AC42" s="13">
        <v>12</v>
      </c>
      <c r="AD42" s="13">
        <v>4</v>
      </c>
      <c r="AE42" s="13">
        <v>6</v>
      </c>
      <c r="AF42" s="13">
        <f t="shared" si="3"/>
        <v>14</v>
      </c>
      <c r="AG42" s="11">
        <v>48</v>
      </c>
      <c r="AH42" s="11">
        <v>50</v>
      </c>
    </row>
    <row r="43" spans="1:34" x14ac:dyDescent="0.35">
      <c r="K43" s="1" t="str">
        <f ca="1">T42&amp;" = "&amp;W42</f>
        <v>45 + 25t = 120</v>
      </c>
      <c r="T43" s="11" t="str">
        <f ca="1">V43&amp;"t"</f>
        <v>25t</v>
      </c>
      <c r="V43" s="11">
        <f ca="1">V42</f>
        <v>25</v>
      </c>
      <c r="W43" s="11">
        <f ca="1">W42-U42</f>
        <v>75</v>
      </c>
      <c r="AA43" s="11">
        <f t="shared" ca="1" si="4"/>
        <v>43</v>
      </c>
      <c r="AB43" s="11">
        <f t="shared" ca="1" si="2"/>
        <v>0.19675468761756199</v>
      </c>
      <c r="AC43" s="13">
        <v>6</v>
      </c>
      <c r="AD43" s="13">
        <v>4</v>
      </c>
      <c r="AE43" s="13">
        <v>12</v>
      </c>
      <c r="AF43" s="13">
        <f t="shared" si="3"/>
        <v>14</v>
      </c>
      <c r="AG43" s="11">
        <v>48</v>
      </c>
      <c r="AH43" s="11">
        <v>50</v>
      </c>
    </row>
    <row r="44" spans="1:34" x14ac:dyDescent="0.35">
      <c r="K44" s="1" t="str">
        <f ca="1">T43&amp;" = "&amp;W43</f>
        <v>25t = 75</v>
      </c>
      <c r="V44" s="11">
        <f ca="1">W43/V43</f>
        <v>3</v>
      </c>
      <c r="AA44" s="11">
        <f t="shared" ca="1" si="4"/>
        <v>42</v>
      </c>
      <c r="AB44" s="11">
        <f t="shared" ca="1" si="2"/>
        <v>0.20782292819544479</v>
      </c>
      <c r="AC44" s="13">
        <v>6</v>
      </c>
      <c r="AD44" s="13">
        <v>12</v>
      </c>
      <c r="AE44" s="13">
        <v>4</v>
      </c>
      <c r="AF44" s="13">
        <f t="shared" si="3"/>
        <v>14</v>
      </c>
      <c r="AG44" s="11">
        <v>48</v>
      </c>
      <c r="AH44" s="11">
        <v>50</v>
      </c>
    </row>
    <row r="45" spans="1:34" x14ac:dyDescent="0.35">
      <c r="K45" s="1" t="str">
        <f ca="1">"t = "&amp;V44</f>
        <v>t = 3</v>
      </c>
      <c r="O45" s="2" t="str">
        <f>"=&gt;"</f>
        <v>=&gt;</v>
      </c>
      <c r="P45" s="2" t="str">
        <f ca="1">"M' = "&amp;R36</f>
        <v>M' = (6|18|16)</v>
      </c>
      <c r="AA45" s="11">
        <f t="shared" ca="1" si="4"/>
        <v>9</v>
      </c>
      <c r="AB45" s="11">
        <f t="shared" ca="1" si="2"/>
        <v>0.80283341348090165</v>
      </c>
      <c r="AC45" s="13">
        <v>8</v>
      </c>
      <c r="AD45" s="13">
        <v>12</v>
      </c>
      <c r="AE45" s="13">
        <v>9</v>
      </c>
      <c r="AF45" s="13">
        <f t="shared" si="3"/>
        <v>17</v>
      </c>
      <c r="AG45" s="11">
        <v>144</v>
      </c>
      <c r="AH45" s="11">
        <v>145</v>
      </c>
    </row>
    <row r="46" spans="1:34" x14ac:dyDescent="0.35">
      <c r="AA46" s="11">
        <f t="shared" ca="1" si="4"/>
        <v>23</v>
      </c>
      <c r="AB46" s="11">
        <f t="shared" ca="1" si="2"/>
        <v>0.61244854037135765</v>
      </c>
      <c r="AC46" s="13">
        <v>8</v>
      </c>
      <c r="AD46" s="13">
        <v>9</v>
      </c>
      <c r="AE46" s="13">
        <v>12</v>
      </c>
      <c r="AF46" s="13">
        <f t="shared" si="3"/>
        <v>17</v>
      </c>
      <c r="AG46" s="11">
        <v>144</v>
      </c>
      <c r="AH46" s="11">
        <v>145</v>
      </c>
    </row>
    <row r="47" spans="1:34" x14ac:dyDescent="0.35">
      <c r="J47" s="2" t="s">
        <v>57</v>
      </c>
      <c r="R47" s="11">
        <f ca="1">V32</f>
        <v>39</v>
      </c>
      <c r="S47" s="11">
        <f ca="1">W33*Z33</f>
        <v>15</v>
      </c>
      <c r="T47" s="11">
        <f ca="1">SQRT(T48)</f>
        <v>36</v>
      </c>
      <c r="AA47" s="11">
        <f t="shared" ca="1" si="4"/>
        <v>41</v>
      </c>
      <c r="AB47" s="11">
        <f t="shared" ca="1" si="2"/>
        <v>0.24999188057759569</v>
      </c>
      <c r="AC47" s="13">
        <v>12</v>
      </c>
      <c r="AD47" s="13">
        <v>9</v>
      </c>
      <c r="AE47" s="13">
        <v>8</v>
      </c>
      <c r="AF47" s="13">
        <f t="shared" si="3"/>
        <v>17</v>
      </c>
      <c r="AG47" s="11">
        <v>144</v>
      </c>
      <c r="AH47" s="11">
        <v>145</v>
      </c>
    </row>
    <row r="48" spans="1:34" ht="18.5" x14ac:dyDescent="0.45">
      <c r="A48" s="16" t="s">
        <v>54</v>
      </c>
      <c r="B48" s="16"/>
      <c r="C48" s="16"/>
      <c r="D48" s="16"/>
      <c r="E48" s="16"/>
      <c r="F48" s="16"/>
      <c r="G48" s="16"/>
      <c r="H48" s="16"/>
      <c r="J48" s="1" t="str">
        <f ca="1">"r' ² = R² - d² = "&amp;V32&amp;"² - "&amp;S47&amp;"² = "&amp;V32^2&amp;" - "&amp;S48&amp;" = "&amp;T48</f>
        <v>r' ² = R² - d² = 39² - 15² = 1521 - 225 = 1296</v>
      </c>
      <c r="O48" s="2" t="str">
        <f>"=&gt;"</f>
        <v>=&gt;</v>
      </c>
      <c r="P48" s="2" t="str">
        <f ca="1">"r' = "&amp;T47</f>
        <v>r' = 36</v>
      </c>
      <c r="R48" s="11">
        <f ca="1">R47^2</f>
        <v>1521</v>
      </c>
      <c r="S48" s="11">
        <f ca="1">S47^2</f>
        <v>225</v>
      </c>
      <c r="T48" s="11">
        <f ca="1">R48-S48</f>
        <v>1296</v>
      </c>
      <c r="AA48" s="11">
        <f t="shared" ca="1" si="4"/>
        <v>15</v>
      </c>
      <c r="AB48" s="11">
        <f t="shared" ca="1" si="2"/>
        <v>0.71543189392718243</v>
      </c>
      <c r="AC48" s="13">
        <v>9</v>
      </c>
      <c r="AD48" s="13">
        <v>12</v>
      </c>
      <c r="AE48" s="13">
        <v>8</v>
      </c>
      <c r="AF48" s="13">
        <f t="shared" si="3"/>
        <v>17</v>
      </c>
      <c r="AG48" s="11">
        <v>144</v>
      </c>
      <c r="AH48" s="11">
        <v>145</v>
      </c>
    </row>
    <row r="49" spans="27:34" x14ac:dyDescent="0.35">
      <c r="AA49" s="11">
        <f t="shared" ca="1" si="4"/>
        <v>4</v>
      </c>
      <c r="AB49" s="11">
        <f t="shared" ca="1" si="2"/>
        <v>0.8951725613990098</v>
      </c>
      <c r="AC49" s="13">
        <v>9</v>
      </c>
      <c r="AD49" s="13">
        <v>8</v>
      </c>
      <c r="AE49" s="13">
        <v>12</v>
      </c>
      <c r="AF49" s="13">
        <f t="shared" si="3"/>
        <v>17</v>
      </c>
      <c r="AG49" s="11">
        <v>144</v>
      </c>
      <c r="AH49" s="11">
        <v>145</v>
      </c>
    </row>
    <row r="50" spans="27:34" x14ac:dyDescent="0.35">
      <c r="AA50" s="11">
        <f t="shared" ca="1" si="4"/>
        <v>28</v>
      </c>
      <c r="AB50" s="11">
        <f t="shared" ca="1" si="2"/>
        <v>0.49278722830595578</v>
      </c>
      <c r="AC50" s="13">
        <v>2</v>
      </c>
      <c r="AD50" s="13">
        <v>3</v>
      </c>
      <c r="AE50" s="13">
        <v>6</v>
      </c>
      <c r="AF50" s="13">
        <f t="shared" si="3"/>
        <v>7</v>
      </c>
      <c r="AG50" s="11">
        <v>24</v>
      </c>
      <c r="AH50" s="11">
        <v>25</v>
      </c>
    </row>
    <row r="51" spans="27:34" x14ac:dyDescent="0.35">
      <c r="AA51" s="11">
        <f t="shared" ca="1" si="4"/>
        <v>12</v>
      </c>
      <c r="AB51" s="11">
        <f t="shared" ca="1" si="2"/>
        <v>0.75244443159983632</v>
      </c>
      <c r="AC51" s="13">
        <v>2</v>
      </c>
      <c r="AD51" s="13">
        <v>6</v>
      </c>
      <c r="AE51" s="13">
        <v>3</v>
      </c>
      <c r="AF51" s="13">
        <f t="shared" si="3"/>
        <v>7</v>
      </c>
      <c r="AG51" s="11">
        <v>24</v>
      </c>
      <c r="AH51" s="11">
        <v>25</v>
      </c>
    </row>
    <row r="52" spans="27:34" x14ac:dyDescent="0.35">
      <c r="AA52" s="11">
        <f t="shared" ca="1" si="4"/>
        <v>33</v>
      </c>
      <c r="AB52" s="11">
        <f t="shared" ca="1" si="2"/>
        <v>0.37722402949357048</v>
      </c>
      <c r="AC52" s="13">
        <v>3</v>
      </c>
      <c r="AD52" s="13">
        <v>2</v>
      </c>
      <c r="AE52" s="13">
        <v>6</v>
      </c>
      <c r="AF52" s="13">
        <f t="shared" si="3"/>
        <v>7</v>
      </c>
      <c r="AG52" s="11">
        <v>24</v>
      </c>
      <c r="AH52" s="11">
        <v>25</v>
      </c>
    </row>
    <row r="53" spans="27:34" x14ac:dyDescent="0.35">
      <c r="AA53" s="11">
        <f t="shared" ca="1" si="4"/>
        <v>5</v>
      </c>
      <c r="AB53" s="11">
        <f t="shared" ca="1" si="2"/>
        <v>0.87979399382681489</v>
      </c>
      <c r="AC53" s="13">
        <v>3</v>
      </c>
      <c r="AD53" s="13">
        <v>6</v>
      </c>
      <c r="AE53" s="13">
        <v>2</v>
      </c>
      <c r="AF53" s="13">
        <f t="shared" si="3"/>
        <v>7</v>
      </c>
      <c r="AG53" s="11">
        <v>24</v>
      </c>
      <c r="AH53" s="11">
        <v>25</v>
      </c>
    </row>
    <row r="54" spans="27:34" x14ac:dyDescent="0.35">
      <c r="AA54" s="11">
        <f t="shared" ca="1" si="4"/>
        <v>2</v>
      </c>
      <c r="AB54" s="11">
        <f t="shared" ca="1" si="2"/>
        <v>0.94418379422233789</v>
      </c>
      <c r="AC54" s="13">
        <v>6</v>
      </c>
      <c r="AD54" s="13">
        <v>2</v>
      </c>
      <c r="AE54" s="13">
        <v>3</v>
      </c>
      <c r="AF54" s="13">
        <f t="shared" si="3"/>
        <v>7</v>
      </c>
      <c r="AG54" s="11">
        <v>24</v>
      </c>
      <c r="AH54" s="11">
        <v>25</v>
      </c>
    </row>
    <row r="55" spans="27:34" x14ac:dyDescent="0.35">
      <c r="AA55" s="11">
        <f t="shared" ca="1" si="4"/>
        <v>14</v>
      </c>
      <c r="AB55" s="11">
        <f t="shared" ca="1" si="2"/>
        <v>0.72968658704494904</v>
      </c>
      <c r="AC55" s="13">
        <v>6</v>
      </c>
      <c r="AD55" s="13">
        <v>3</v>
      </c>
      <c r="AE55" s="13">
        <v>2</v>
      </c>
      <c r="AF55" s="13">
        <f t="shared" si="3"/>
        <v>7</v>
      </c>
      <c r="AG55" s="11">
        <v>24</v>
      </c>
      <c r="AH55" s="11">
        <v>25</v>
      </c>
    </row>
    <row r="56" spans="27:34" x14ac:dyDescent="0.35">
      <c r="AA56" s="11">
        <f t="shared" ca="1" si="4"/>
        <v>40</v>
      </c>
      <c r="AB56" s="11">
        <f t="shared" ca="1" si="2"/>
        <v>0.27188531876291389</v>
      </c>
      <c r="AC56" s="13">
        <v>12</v>
      </c>
      <c r="AD56" s="13">
        <v>1</v>
      </c>
      <c r="AE56" s="13">
        <v>12</v>
      </c>
      <c r="AF56" s="13">
        <f t="shared" si="3"/>
        <v>17</v>
      </c>
      <c r="AG56" s="11">
        <v>144</v>
      </c>
      <c r="AH56" s="11">
        <v>145</v>
      </c>
    </row>
    <row r="57" spans="27:34" x14ac:dyDescent="0.35">
      <c r="AA57" s="11">
        <f t="shared" ca="1" si="4"/>
        <v>1</v>
      </c>
      <c r="AB57" s="11">
        <f t="shared" ca="1" si="2"/>
        <v>0.9687124854404453</v>
      </c>
      <c r="AC57" s="13">
        <v>1</v>
      </c>
      <c r="AD57" s="13">
        <v>12</v>
      </c>
      <c r="AE57" s="13">
        <v>12</v>
      </c>
      <c r="AF57" s="13">
        <f t="shared" si="3"/>
        <v>17</v>
      </c>
      <c r="AG57" s="11">
        <v>144</v>
      </c>
      <c r="AH57" s="11">
        <v>145</v>
      </c>
    </row>
    <row r="58" spans="27:34" x14ac:dyDescent="0.35">
      <c r="AA58" s="11">
        <f t="shared" ca="1" si="4"/>
        <v>44</v>
      </c>
      <c r="AB58" s="11">
        <f t="shared" ca="1" si="2"/>
        <v>0.17257446102690233</v>
      </c>
      <c r="AC58" s="13">
        <v>12</v>
      </c>
      <c r="AD58" s="13">
        <v>12</v>
      </c>
      <c r="AE58" s="13">
        <v>1</v>
      </c>
      <c r="AF58" s="13">
        <f t="shared" si="3"/>
        <v>17</v>
      </c>
      <c r="AG58" s="11">
        <v>144</v>
      </c>
      <c r="AH58" s="11">
        <v>145</v>
      </c>
    </row>
  </sheetData>
  <mergeCells count="10">
    <mergeCell ref="F1:H1"/>
    <mergeCell ref="A48:H48"/>
    <mergeCell ref="K33:N33"/>
    <mergeCell ref="J32:J33"/>
    <mergeCell ref="K32:N32"/>
    <mergeCell ref="Q32:Q33"/>
    <mergeCell ref="A3:H3"/>
    <mergeCell ref="G14:H14"/>
    <mergeCell ref="G25:H25"/>
    <mergeCell ref="G34:H34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2023-03-06T08:05:32Z</cp:lastPrinted>
  <dcterms:created xsi:type="dcterms:W3CDTF">2023-02-18T08:00:35Z</dcterms:created>
  <dcterms:modified xsi:type="dcterms:W3CDTF">2023-03-06T08:05:41Z</dcterms:modified>
</cp:coreProperties>
</file>