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0EF5ADD7-7994-49DD-ABAC-D05A08DEE98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Graph" sheetId="14" r:id="rId2"/>
    <sheet name="Trigo" sheetId="17" r:id="rId3"/>
    <sheet name="Umform" sheetId="15" r:id="rId4"/>
    <sheet name="Nullst" sheetId="13" r:id="rId5"/>
    <sheet name="Nullst2" sheetId="16" r:id="rId6"/>
    <sheet name="GS" sheetId="11" r:id="rId7"/>
    <sheet name="GS2" sheetId="12" r:id="rId8"/>
    <sheet name="Gleich" sheetId="9" r:id="rId9"/>
    <sheet name="Gleich2" sheetId="10" r:id="rId10"/>
    <sheet name="Term1" sheetId="5" r:id="rId11"/>
    <sheet name="Term2" sheetId="6" r:id="rId12"/>
    <sheet name="Term3" sheetId="7" r:id="rId13"/>
    <sheet name="Term4" sheetId="8" r:id="rId14"/>
    <sheet name="Lin1" sheetId="3" r:id="rId15"/>
    <sheet name="Lin2" sheetId="4" r:id="rId16"/>
  </sheets>
  <definedNames>
    <definedName name="_xlnm.Print_Area" localSheetId="0">Arbeitsblatt!$A$1:$T$261</definedName>
  </definedNames>
  <calcPr calcId="191029"/>
</workbook>
</file>

<file path=xl/calcChain.xml><?xml version="1.0" encoding="utf-8"?>
<calcChain xmlns="http://schemas.openxmlformats.org/spreadsheetml/2006/main">
  <c r="AF117" i="1" l="1"/>
  <c r="C57" i="17"/>
  <c r="G53" i="17"/>
  <c r="C53" i="17"/>
  <c r="C55" i="17" s="1"/>
  <c r="C54" i="17" s="1"/>
  <c r="C47" i="17"/>
  <c r="C46" i="17"/>
  <c r="E45" i="17"/>
  <c r="A27" i="17"/>
  <c r="I19" i="17"/>
  <c r="M35" i="17" s="1"/>
  <c r="F19" i="17"/>
  <c r="C19" i="17"/>
  <c r="I18" i="17"/>
  <c r="J35" i="17" s="1"/>
  <c r="F18" i="17"/>
  <c r="C18" i="17"/>
  <c r="I11" i="17"/>
  <c r="M34" i="17" s="1"/>
  <c r="F11" i="17"/>
  <c r="M31" i="17" s="1"/>
  <c r="C11" i="17"/>
  <c r="G28" i="17" s="1"/>
  <c r="I10" i="17"/>
  <c r="F10" i="17"/>
  <c r="C10" i="17"/>
  <c r="I3" i="17"/>
  <c r="F3" i="17"/>
  <c r="C3" i="17"/>
  <c r="I2" i="17"/>
  <c r="F2" i="17"/>
  <c r="C2" i="17"/>
  <c r="F45" i="17" l="1"/>
  <c r="O33" i="17"/>
  <c r="O29" i="17"/>
  <c r="O34" i="17"/>
  <c r="G29" i="17"/>
  <c r="F23" i="17"/>
  <c r="P32" i="17" s="1"/>
  <c r="I23" i="17"/>
  <c r="P35" i="17" s="1"/>
  <c r="O35" i="17"/>
  <c r="A28" i="17"/>
  <c r="I27" i="17"/>
  <c r="I20" i="17"/>
  <c r="L35" i="17" s="1"/>
  <c r="O30" i="17"/>
  <c r="I15" i="17"/>
  <c r="P34" i="17" s="1"/>
  <c r="C23" i="17"/>
  <c r="P29" i="17" s="1"/>
  <c r="C4" i="17"/>
  <c r="G27" i="17" s="1"/>
  <c r="O27" i="17"/>
  <c r="O31" i="17"/>
  <c r="F4" i="17"/>
  <c r="C7" i="17"/>
  <c r="P27" i="17" s="1"/>
  <c r="B27" i="17"/>
  <c r="M32" i="17"/>
  <c r="C45" i="17"/>
  <c r="I4" i="17"/>
  <c r="F7" i="17"/>
  <c r="P30" i="17" s="1"/>
  <c r="C12" i="17"/>
  <c r="B28" i="17" s="1"/>
  <c r="O28" i="17"/>
  <c r="O32" i="17"/>
  <c r="I7" i="17"/>
  <c r="P33" i="17" s="1"/>
  <c r="F12" i="17"/>
  <c r="C15" i="17"/>
  <c r="P28" i="17" s="1"/>
  <c r="M33" i="17"/>
  <c r="J34" i="17"/>
  <c r="J53" i="17"/>
  <c r="I12" i="17"/>
  <c r="F15" i="17"/>
  <c r="P31" i="17" s="1"/>
  <c r="C20" i="17"/>
  <c r="I29" i="17" s="1"/>
  <c r="F20" i="17"/>
  <c r="F21" i="17" s="1"/>
  <c r="M30" i="17"/>
  <c r="I21" i="17" l="1"/>
  <c r="I22" i="17" s="1"/>
  <c r="F27" i="17"/>
  <c r="A29" i="17"/>
  <c r="F32" i="17"/>
  <c r="F22" i="17"/>
  <c r="G32" i="17" s="1"/>
  <c r="I32" i="17"/>
  <c r="B32" i="17"/>
  <c r="L34" i="17"/>
  <c r="I13" i="17"/>
  <c r="B34" i="17" s="1"/>
  <c r="C48" i="17"/>
  <c r="C49" i="17" s="1"/>
  <c r="C50" i="17"/>
  <c r="L31" i="17"/>
  <c r="J31" i="17"/>
  <c r="L30" i="17"/>
  <c r="F5" i="17"/>
  <c r="J30" i="17"/>
  <c r="C5" i="17"/>
  <c r="C13" i="17"/>
  <c r="F28" i="17"/>
  <c r="I28" i="17"/>
  <c r="J32" i="17"/>
  <c r="L32" i="17"/>
  <c r="F29" i="17"/>
  <c r="B29" i="17"/>
  <c r="C21" i="17"/>
  <c r="I5" i="17"/>
  <c r="L33" i="17"/>
  <c r="J33" i="17"/>
  <c r="F13" i="17"/>
  <c r="G35" i="17" l="1"/>
  <c r="A30" i="17"/>
  <c r="I14" i="17"/>
  <c r="G34" i="17" s="1"/>
  <c r="F34" i="17"/>
  <c r="I34" i="17"/>
  <c r="G33" i="17"/>
  <c r="I6" i="17"/>
  <c r="G31" i="17"/>
  <c r="F14" i="17"/>
  <c r="L27" i="17"/>
  <c r="C6" i="17"/>
  <c r="M27" i="17" s="1"/>
  <c r="J27" i="17"/>
  <c r="L29" i="17"/>
  <c r="C22" i="17"/>
  <c r="M29" i="17" s="1"/>
  <c r="J29" i="17"/>
  <c r="L28" i="17"/>
  <c r="C14" i="17"/>
  <c r="M28" i="17" s="1"/>
  <c r="J28" i="17"/>
  <c r="B30" i="17"/>
  <c r="I30" i="17"/>
  <c r="F6" i="17"/>
  <c r="G30" i="17" s="1"/>
  <c r="F30" i="17"/>
  <c r="F35" i="17"/>
  <c r="B35" i="17"/>
  <c r="I35" i="17"/>
  <c r="A31" i="17" l="1"/>
  <c r="F31" i="17"/>
  <c r="B31" i="17"/>
  <c r="I31" i="17"/>
  <c r="F33" i="17"/>
  <c r="B33" i="17"/>
  <c r="I33" i="17"/>
  <c r="A32" i="17" l="1"/>
  <c r="A33" i="17" l="1"/>
  <c r="A34" i="17" l="1"/>
  <c r="I42" i="17" s="1"/>
  <c r="C257" i="1" s="1"/>
  <c r="K42" i="17" l="1"/>
  <c r="C258" i="1" s="1"/>
  <c r="P42" i="17"/>
  <c r="M42" i="17"/>
  <c r="K259" i="1" s="1"/>
  <c r="J42" i="17"/>
  <c r="K257" i="1" s="1"/>
  <c r="G42" i="17"/>
  <c r="K255" i="1" s="1"/>
  <c r="L42" i="17"/>
  <c r="C259" i="1" s="1"/>
  <c r="E42" i="17"/>
  <c r="C254" i="1" s="1"/>
  <c r="B42" i="17"/>
  <c r="C109" i="1" s="1"/>
  <c r="F42" i="17"/>
  <c r="C255" i="1" s="1"/>
  <c r="N42" i="17"/>
  <c r="H42" i="17"/>
  <c r="C256" i="1" s="1"/>
  <c r="O42" i="17"/>
  <c r="A35" i="17"/>
  <c r="P40" i="17" s="1"/>
  <c r="B230" i="1"/>
  <c r="A224" i="1"/>
  <c r="A225" i="1" s="1"/>
  <c r="A226" i="1" s="1"/>
  <c r="B223" i="1"/>
  <c r="B100" i="1"/>
  <c r="B98" i="1"/>
  <c r="Q25" i="16"/>
  <c r="G25" i="16"/>
  <c r="F25" i="16"/>
  <c r="E25" i="16"/>
  <c r="L25" i="16" s="1"/>
  <c r="B25" i="16"/>
  <c r="Q24" i="16"/>
  <c r="G24" i="16"/>
  <c r="F24" i="16"/>
  <c r="E24" i="16"/>
  <c r="L24" i="16" s="1"/>
  <c r="B24" i="16"/>
  <c r="Q23" i="16"/>
  <c r="G23" i="16"/>
  <c r="F23" i="16"/>
  <c r="E23" i="16"/>
  <c r="L23" i="16" s="1"/>
  <c r="B23" i="16"/>
  <c r="Q22" i="16"/>
  <c r="G22" i="16"/>
  <c r="F22" i="16"/>
  <c r="E22" i="16"/>
  <c r="L22" i="16" s="1"/>
  <c r="B22" i="16"/>
  <c r="Q21" i="16"/>
  <c r="G21" i="16"/>
  <c r="F21" i="16"/>
  <c r="E21" i="16"/>
  <c r="L21" i="16" s="1"/>
  <c r="B21" i="16"/>
  <c r="Q20" i="16"/>
  <c r="G20" i="16"/>
  <c r="F20" i="16"/>
  <c r="E20" i="16"/>
  <c r="B20" i="16"/>
  <c r="Q19" i="16"/>
  <c r="G19" i="16"/>
  <c r="F19" i="16"/>
  <c r="E19" i="16"/>
  <c r="B19" i="16"/>
  <c r="Q18" i="16"/>
  <c r="G18" i="16"/>
  <c r="F18" i="16"/>
  <c r="E18" i="16"/>
  <c r="L18" i="16" s="1"/>
  <c r="B18" i="16"/>
  <c r="Q17" i="16"/>
  <c r="G17" i="16"/>
  <c r="F17" i="16"/>
  <c r="E17" i="16"/>
  <c r="L17" i="16" s="1"/>
  <c r="B17" i="16"/>
  <c r="Q16" i="16"/>
  <c r="G16" i="16"/>
  <c r="F16" i="16"/>
  <c r="E16" i="16"/>
  <c r="L16" i="16" s="1"/>
  <c r="B16" i="16"/>
  <c r="Q15" i="16"/>
  <c r="G15" i="16"/>
  <c r="F15" i="16"/>
  <c r="E15" i="16"/>
  <c r="L15" i="16" s="1"/>
  <c r="B15" i="16"/>
  <c r="Q14" i="16"/>
  <c r="G14" i="16"/>
  <c r="F14" i="16"/>
  <c r="E14" i="16"/>
  <c r="L14" i="16" s="1"/>
  <c r="B14" i="16"/>
  <c r="Q13" i="16"/>
  <c r="G13" i="16"/>
  <c r="F13" i="16"/>
  <c r="E13" i="16"/>
  <c r="L13" i="16" s="1"/>
  <c r="B13" i="16"/>
  <c r="Q12" i="16"/>
  <c r="G12" i="16"/>
  <c r="F12" i="16"/>
  <c r="E12" i="16"/>
  <c r="B12" i="16"/>
  <c r="Q11" i="16"/>
  <c r="G11" i="16"/>
  <c r="F11" i="16"/>
  <c r="E11" i="16"/>
  <c r="L11" i="16" s="1"/>
  <c r="B11" i="16"/>
  <c r="Q10" i="16"/>
  <c r="G10" i="16"/>
  <c r="F10" i="16"/>
  <c r="E10" i="16"/>
  <c r="L10" i="16" s="1"/>
  <c r="B10" i="16"/>
  <c r="Q9" i="16"/>
  <c r="G9" i="16"/>
  <c r="F9" i="16"/>
  <c r="E9" i="16"/>
  <c r="L9" i="16" s="1"/>
  <c r="B9" i="16"/>
  <c r="Q8" i="16"/>
  <c r="G8" i="16"/>
  <c r="F8" i="16"/>
  <c r="E8" i="16"/>
  <c r="L8" i="16" s="1"/>
  <c r="B8" i="16"/>
  <c r="Q7" i="16"/>
  <c r="G7" i="16"/>
  <c r="F7" i="16"/>
  <c r="E7" i="16"/>
  <c r="B7" i="16"/>
  <c r="Q6" i="16"/>
  <c r="G6" i="16"/>
  <c r="F6" i="16"/>
  <c r="E6" i="16"/>
  <c r="L6" i="16" s="1"/>
  <c r="B6" i="16"/>
  <c r="Q5" i="16"/>
  <c r="G5" i="16"/>
  <c r="F5" i="16"/>
  <c r="E5" i="16"/>
  <c r="L5" i="16" s="1"/>
  <c r="B5" i="16"/>
  <c r="Q4" i="16"/>
  <c r="G4" i="16"/>
  <c r="F4" i="16"/>
  <c r="E4" i="16"/>
  <c r="L4" i="16" s="1"/>
  <c r="B4" i="16"/>
  <c r="Q3" i="16"/>
  <c r="G3" i="16"/>
  <c r="F3" i="16"/>
  <c r="E3" i="16"/>
  <c r="B3" i="16"/>
  <c r="Q2" i="16"/>
  <c r="G2" i="16"/>
  <c r="F2" i="16"/>
  <c r="E2" i="16"/>
  <c r="L2" i="16" s="1"/>
  <c r="B2" i="16"/>
  <c r="C1" i="16"/>
  <c r="J216" i="1"/>
  <c r="B216" i="1"/>
  <c r="B96" i="1"/>
  <c r="B94" i="1"/>
  <c r="E22" i="13"/>
  <c r="D22" i="13"/>
  <c r="B20" i="13"/>
  <c r="A20" i="13"/>
  <c r="C20" i="13" s="1"/>
  <c r="C19" i="13"/>
  <c r="F14" i="13"/>
  <c r="E14" i="13"/>
  <c r="D14" i="13" s="1"/>
  <c r="C14" i="13"/>
  <c r="F13" i="13"/>
  <c r="E13" i="13"/>
  <c r="C13" i="13"/>
  <c r="D13" i="13" s="1"/>
  <c r="L13" i="13" s="1"/>
  <c r="F12" i="13"/>
  <c r="E12" i="13"/>
  <c r="D12" i="13"/>
  <c r="B12" i="13" s="1"/>
  <c r="I12" i="13" s="1"/>
  <c r="F11" i="13"/>
  <c r="D11" i="13" s="1"/>
  <c r="E11" i="13"/>
  <c r="F10" i="13"/>
  <c r="D10" i="13" s="1"/>
  <c r="E10" i="13"/>
  <c r="L9" i="13"/>
  <c r="F9" i="13"/>
  <c r="E9" i="13"/>
  <c r="L8" i="13"/>
  <c r="F8" i="13"/>
  <c r="E8" i="13"/>
  <c r="F7" i="13"/>
  <c r="E7" i="13"/>
  <c r="F6" i="13"/>
  <c r="E6" i="13"/>
  <c r="F5" i="13"/>
  <c r="E5" i="13"/>
  <c r="C5" i="13"/>
  <c r="D5" i="13" s="1"/>
  <c r="M5" i="13" s="1"/>
  <c r="F4" i="13"/>
  <c r="E4" i="13"/>
  <c r="C4" i="13"/>
  <c r="F3" i="13"/>
  <c r="E3" i="13"/>
  <c r="C3" i="13"/>
  <c r="F2" i="13"/>
  <c r="E2" i="13"/>
  <c r="C2" i="13"/>
  <c r="D2" i="13" s="1"/>
  <c r="A2" i="13"/>
  <c r="B1" i="13"/>
  <c r="J209" i="1"/>
  <c r="A209" i="1"/>
  <c r="J203" i="1"/>
  <c r="B90" i="1"/>
  <c r="A203" i="1"/>
  <c r="B88" i="1"/>
  <c r="B86" i="1"/>
  <c r="B84" i="1"/>
  <c r="H25" i="15"/>
  <c r="J25" i="15" s="1"/>
  <c r="L25" i="15" s="1"/>
  <c r="G25" i="15"/>
  <c r="I25" i="15" s="1"/>
  <c r="F25" i="15"/>
  <c r="E25" i="15"/>
  <c r="B25" i="15"/>
  <c r="H24" i="15"/>
  <c r="J24" i="15" s="1"/>
  <c r="L24" i="15" s="1"/>
  <c r="G24" i="15"/>
  <c r="I24" i="15" s="1"/>
  <c r="F24" i="15"/>
  <c r="E24" i="15"/>
  <c r="B24" i="15"/>
  <c r="N23" i="15"/>
  <c r="L23" i="15"/>
  <c r="H23" i="15"/>
  <c r="G23" i="15"/>
  <c r="I23" i="15" s="1"/>
  <c r="E23" i="15"/>
  <c r="B23" i="15"/>
  <c r="H22" i="15"/>
  <c r="J22" i="15" s="1"/>
  <c r="L22" i="15" s="1"/>
  <c r="G22" i="15"/>
  <c r="I22" i="15" s="1"/>
  <c r="F22" i="15"/>
  <c r="E22" i="15"/>
  <c r="B22" i="15"/>
  <c r="Q21" i="15"/>
  <c r="H21" i="15"/>
  <c r="J21" i="15" s="1"/>
  <c r="L21" i="15" s="1"/>
  <c r="G21" i="15"/>
  <c r="I21" i="15" s="1"/>
  <c r="K21" i="15" s="1"/>
  <c r="E21" i="15"/>
  <c r="B21" i="15"/>
  <c r="Q20" i="15"/>
  <c r="H20" i="15"/>
  <c r="J20" i="15" s="1"/>
  <c r="L20" i="15" s="1"/>
  <c r="G20" i="15"/>
  <c r="I20" i="15" s="1"/>
  <c r="K20" i="15" s="1"/>
  <c r="E20" i="15"/>
  <c r="B20" i="15"/>
  <c r="H19" i="15"/>
  <c r="J19" i="15" s="1"/>
  <c r="L19" i="15" s="1"/>
  <c r="G19" i="15"/>
  <c r="I19" i="15" s="1"/>
  <c r="F19" i="15"/>
  <c r="E19" i="15"/>
  <c r="B19" i="15"/>
  <c r="H18" i="15"/>
  <c r="J18" i="15" s="1"/>
  <c r="L18" i="15" s="1"/>
  <c r="G18" i="15"/>
  <c r="I18" i="15" s="1"/>
  <c r="F18" i="15"/>
  <c r="E18" i="15"/>
  <c r="B18" i="15"/>
  <c r="N17" i="15"/>
  <c r="F17" i="15" s="1"/>
  <c r="L17" i="15"/>
  <c r="H17" i="15"/>
  <c r="G17" i="15"/>
  <c r="I17" i="15" s="1"/>
  <c r="E17" i="15"/>
  <c r="B17" i="15"/>
  <c r="H16" i="15"/>
  <c r="J16" i="15" s="1"/>
  <c r="L16" i="15" s="1"/>
  <c r="G16" i="15"/>
  <c r="I16" i="15" s="1"/>
  <c r="F16" i="15"/>
  <c r="E16" i="15"/>
  <c r="B16" i="15"/>
  <c r="Q15" i="15"/>
  <c r="H15" i="15"/>
  <c r="J15" i="15" s="1"/>
  <c r="L15" i="15" s="1"/>
  <c r="G15" i="15"/>
  <c r="I15" i="15" s="1"/>
  <c r="K15" i="15" s="1"/>
  <c r="E15" i="15"/>
  <c r="B15" i="15"/>
  <c r="Q14" i="15"/>
  <c r="H14" i="15"/>
  <c r="J14" i="15" s="1"/>
  <c r="L14" i="15" s="1"/>
  <c r="G14" i="15"/>
  <c r="I14" i="15" s="1"/>
  <c r="K14" i="15" s="1"/>
  <c r="E14" i="15"/>
  <c r="B14" i="15"/>
  <c r="H13" i="15"/>
  <c r="J13" i="15" s="1"/>
  <c r="L13" i="15" s="1"/>
  <c r="G13" i="15"/>
  <c r="I13" i="15" s="1"/>
  <c r="F13" i="15"/>
  <c r="E13" i="15"/>
  <c r="B13" i="15"/>
  <c r="H12" i="15"/>
  <c r="J12" i="15" s="1"/>
  <c r="L12" i="15" s="1"/>
  <c r="G12" i="15"/>
  <c r="I12" i="15" s="1"/>
  <c r="F12" i="15"/>
  <c r="E12" i="15"/>
  <c r="B12" i="15"/>
  <c r="N11" i="15"/>
  <c r="M11" i="15" s="1"/>
  <c r="L11" i="15"/>
  <c r="H11" i="15"/>
  <c r="G11" i="15"/>
  <c r="I11" i="15" s="1"/>
  <c r="E11" i="15"/>
  <c r="B11" i="15"/>
  <c r="H10" i="15"/>
  <c r="J10" i="15" s="1"/>
  <c r="G10" i="15"/>
  <c r="I10" i="15" s="1"/>
  <c r="F10" i="15"/>
  <c r="E10" i="15"/>
  <c r="B10" i="15"/>
  <c r="Q9" i="15"/>
  <c r="H9" i="15"/>
  <c r="J9" i="15" s="1"/>
  <c r="L9" i="15" s="1"/>
  <c r="G9" i="15"/>
  <c r="I9" i="15" s="1"/>
  <c r="K9" i="15" s="1"/>
  <c r="E9" i="15"/>
  <c r="B9" i="15"/>
  <c r="Q8" i="15"/>
  <c r="H8" i="15"/>
  <c r="J8" i="15" s="1"/>
  <c r="L8" i="15" s="1"/>
  <c r="G8" i="15"/>
  <c r="I8" i="15" s="1"/>
  <c r="K8" i="15" s="1"/>
  <c r="E8" i="15"/>
  <c r="B8" i="15"/>
  <c r="H7" i="15"/>
  <c r="J7" i="15" s="1"/>
  <c r="L7" i="15" s="1"/>
  <c r="G7" i="15"/>
  <c r="I7" i="15" s="1"/>
  <c r="F7" i="15"/>
  <c r="E7" i="15"/>
  <c r="B7" i="15"/>
  <c r="H6" i="15"/>
  <c r="J6" i="15" s="1"/>
  <c r="L6" i="15" s="1"/>
  <c r="G6" i="15"/>
  <c r="I6" i="15" s="1"/>
  <c r="F6" i="15"/>
  <c r="E6" i="15"/>
  <c r="B6" i="15"/>
  <c r="N5" i="15"/>
  <c r="M5" i="15" s="1"/>
  <c r="L5" i="15"/>
  <c r="H5" i="15"/>
  <c r="G5" i="15"/>
  <c r="I5" i="15" s="1"/>
  <c r="E5" i="15"/>
  <c r="B5" i="15"/>
  <c r="H4" i="15"/>
  <c r="J4" i="15" s="1"/>
  <c r="G4" i="15"/>
  <c r="I4" i="15" s="1"/>
  <c r="F4" i="15"/>
  <c r="E4" i="15"/>
  <c r="B4" i="15"/>
  <c r="Q3" i="15"/>
  <c r="H3" i="15"/>
  <c r="J3" i="15" s="1"/>
  <c r="L3" i="15" s="1"/>
  <c r="G3" i="15"/>
  <c r="I3" i="15" s="1"/>
  <c r="K3" i="15" s="1"/>
  <c r="E3" i="15"/>
  <c r="B3" i="15"/>
  <c r="Q2" i="15"/>
  <c r="H2" i="15"/>
  <c r="J2" i="15" s="1"/>
  <c r="L2" i="15" s="1"/>
  <c r="G2" i="15"/>
  <c r="I2" i="15" s="1"/>
  <c r="K2" i="15" s="1"/>
  <c r="E2" i="15"/>
  <c r="B2" i="15"/>
  <c r="C1" i="15"/>
  <c r="J41" i="17" l="1"/>
  <c r="K250" i="1" s="1"/>
  <c r="H40" i="17"/>
  <c r="C242" i="1" s="1"/>
  <c r="M40" i="17"/>
  <c r="K245" i="1" s="1"/>
  <c r="K40" i="17"/>
  <c r="C244" i="1" s="1"/>
  <c r="J40" i="17"/>
  <c r="K243" i="1" s="1"/>
  <c r="B40" i="17"/>
  <c r="C105" i="1" s="1"/>
  <c r="F40" i="17"/>
  <c r="C241" i="1" s="1"/>
  <c r="O40" i="17"/>
  <c r="N40" i="17"/>
  <c r="I40" i="17"/>
  <c r="C243" i="1" s="1"/>
  <c r="L40" i="17"/>
  <c r="C245" i="1" s="1"/>
  <c r="E40" i="17"/>
  <c r="C240" i="1" s="1"/>
  <c r="G40" i="17"/>
  <c r="K241" i="1" s="1"/>
  <c r="E41" i="17"/>
  <c r="C247" i="1" s="1"/>
  <c r="L41" i="17"/>
  <c r="C252" i="1" s="1"/>
  <c r="H41" i="17"/>
  <c r="C249" i="1" s="1"/>
  <c r="I41" i="17"/>
  <c r="C250" i="1" s="1"/>
  <c r="G41" i="17"/>
  <c r="K248" i="1" s="1"/>
  <c r="M41" i="17"/>
  <c r="K252" i="1" s="1"/>
  <c r="F41" i="17"/>
  <c r="C248" i="1" s="1"/>
  <c r="P41" i="17"/>
  <c r="B41" i="17"/>
  <c r="C107" i="1" s="1"/>
  <c r="K41" i="17"/>
  <c r="C251" i="1" s="1"/>
  <c r="N41" i="17"/>
  <c r="O41" i="17"/>
  <c r="A227" i="1"/>
  <c r="I21" i="16"/>
  <c r="H21" i="16" s="1"/>
  <c r="A23" i="16"/>
  <c r="I5" i="16"/>
  <c r="H5" i="16" s="1"/>
  <c r="K20" i="16"/>
  <c r="N20" i="16" s="1"/>
  <c r="K6" i="16"/>
  <c r="P6" i="16" s="1"/>
  <c r="O6" i="16" s="1"/>
  <c r="I9" i="16"/>
  <c r="H9" i="16" s="1"/>
  <c r="I25" i="16"/>
  <c r="H25" i="16" s="1"/>
  <c r="A22" i="16"/>
  <c r="I8" i="16"/>
  <c r="M8" i="16" s="1"/>
  <c r="I17" i="16"/>
  <c r="H17" i="16" s="1"/>
  <c r="A10" i="16"/>
  <c r="K19" i="16"/>
  <c r="P19" i="16" s="1"/>
  <c r="O19" i="16" s="1"/>
  <c r="I13" i="16"/>
  <c r="H13" i="16" s="1"/>
  <c r="I16" i="16"/>
  <c r="H16" i="16" s="1"/>
  <c r="A18" i="16"/>
  <c r="K3" i="16"/>
  <c r="P3" i="16" s="1"/>
  <c r="O3" i="16" s="1"/>
  <c r="K12" i="16"/>
  <c r="N12" i="16" s="1"/>
  <c r="I24" i="16"/>
  <c r="M24" i="16" s="1"/>
  <c r="K8" i="16"/>
  <c r="P8" i="16" s="1"/>
  <c r="O8" i="16" s="1"/>
  <c r="I10" i="16"/>
  <c r="H10" i="16" s="1"/>
  <c r="A13" i="16"/>
  <c r="K15" i="16"/>
  <c r="N15" i="16" s="1"/>
  <c r="K18" i="16"/>
  <c r="A20" i="16"/>
  <c r="A25" i="16"/>
  <c r="A6" i="16"/>
  <c r="I22" i="16"/>
  <c r="M22" i="16" s="1"/>
  <c r="I2" i="16"/>
  <c r="H2" i="16" s="1"/>
  <c r="L3" i="16"/>
  <c r="A5" i="16"/>
  <c r="K7" i="16"/>
  <c r="J7" i="16" s="1"/>
  <c r="K10" i="16"/>
  <c r="N10" i="16" s="1"/>
  <c r="A12" i="16"/>
  <c r="I20" i="16"/>
  <c r="M20" i="16" s="1"/>
  <c r="I14" i="16"/>
  <c r="H14" i="16" s="1"/>
  <c r="A17" i="16"/>
  <c r="K22" i="16"/>
  <c r="A24" i="16"/>
  <c r="A14" i="16"/>
  <c r="K2" i="16"/>
  <c r="A4" i="16"/>
  <c r="I12" i="16"/>
  <c r="L20" i="16"/>
  <c r="K4" i="16"/>
  <c r="J4" i="16" s="1"/>
  <c r="I6" i="16"/>
  <c r="L7" i="16"/>
  <c r="A9" i="16"/>
  <c r="K11" i="16"/>
  <c r="J11" i="16" s="1"/>
  <c r="K14" i="16"/>
  <c r="N14" i="16" s="1"/>
  <c r="A16" i="16"/>
  <c r="A8" i="16"/>
  <c r="A2" i="16"/>
  <c r="I4" i="16"/>
  <c r="L12" i="16"/>
  <c r="K16" i="16"/>
  <c r="J16" i="16" s="1"/>
  <c r="I18" i="16"/>
  <c r="H18" i="16" s="1"/>
  <c r="L19" i="16"/>
  <c r="A21" i="16"/>
  <c r="K23" i="16"/>
  <c r="P23" i="16" s="1"/>
  <c r="O23" i="16" s="1"/>
  <c r="J20" i="16"/>
  <c r="K5" i="16"/>
  <c r="K9" i="16"/>
  <c r="K13" i="16"/>
  <c r="K17" i="16"/>
  <c r="K21" i="16"/>
  <c r="K25" i="16"/>
  <c r="I3" i="16"/>
  <c r="I7" i="16"/>
  <c r="I11" i="16"/>
  <c r="I15" i="16"/>
  <c r="I19" i="16"/>
  <c r="I23" i="16"/>
  <c r="K24" i="16"/>
  <c r="P24" i="16" s="1"/>
  <c r="A3" i="16"/>
  <c r="A7" i="16"/>
  <c r="A11" i="16"/>
  <c r="A15" i="16"/>
  <c r="A19" i="16"/>
  <c r="C9" i="13"/>
  <c r="G9" i="13" s="1"/>
  <c r="H9" i="13" s="1"/>
  <c r="D9" i="13" s="1"/>
  <c r="B9" i="13" s="1"/>
  <c r="I9" i="13" s="1"/>
  <c r="D6" i="13"/>
  <c r="C7" i="13"/>
  <c r="G7" i="13" s="1"/>
  <c r="H7" i="13" s="1"/>
  <c r="A3" i="13"/>
  <c r="C8" i="13"/>
  <c r="G8" i="13" s="1"/>
  <c r="H8" i="13" s="1"/>
  <c r="D8" i="13" s="1"/>
  <c r="J8" i="13" s="1"/>
  <c r="C11" i="13"/>
  <c r="G11" i="13" s="1"/>
  <c r="H11" i="13" s="1"/>
  <c r="L11" i="13" s="1"/>
  <c r="K2" i="13"/>
  <c r="B2" i="13"/>
  <c r="I2" i="13" s="1"/>
  <c r="D4" i="13"/>
  <c r="M4" i="13" s="1"/>
  <c r="C6" i="13"/>
  <c r="G6" i="13" s="1"/>
  <c r="H6" i="13" s="1"/>
  <c r="J12" i="13"/>
  <c r="M13" i="13"/>
  <c r="J5" i="13"/>
  <c r="D7" i="13"/>
  <c r="B14" i="13"/>
  <c r="I14" i="13" s="1"/>
  <c r="J14" i="13"/>
  <c r="N13" i="13"/>
  <c r="K14" i="13"/>
  <c r="D3" i="13"/>
  <c r="J3" i="13" s="1"/>
  <c r="K12" i="13"/>
  <c r="C10" i="13"/>
  <c r="L12" i="13"/>
  <c r="J13" i="13"/>
  <c r="K5" i="13"/>
  <c r="K13" i="13"/>
  <c r="J2" i="13"/>
  <c r="B5" i="13"/>
  <c r="I5" i="13" s="1"/>
  <c r="L5" i="13"/>
  <c r="B13" i="13"/>
  <c r="I13" i="13" s="1"/>
  <c r="F5" i="15"/>
  <c r="R5" i="15" s="1"/>
  <c r="N6" i="15"/>
  <c r="N18" i="15"/>
  <c r="N24" i="15"/>
  <c r="R17" i="15"/>
  <c r="M17" i="15"/>
  <c r="F2" i="15"/>
  <c r="P2" i="15" s="1"/>
  <c r="O2" i="15" s="1"/>
  <c r="F15" i="15"/>
  <c r="P15" i="15" s="1"/>
  <c r="X15" i="15" s="1"/>
  <c r="Y15" i="15" s="1"/>
  <c r="N12" i="15"/>
  <c r="C16" i="15"/>
  <c r="K16" i="15"/>
  <c r="P16" i="15" s="1"/>
  <c r="O16" i="15" s="1"/>
  <c r="T16" i="15" s="1"/>
  <c r="C22" i="15"/>
  <c r="K22" i="15"/>
  <c r="P22" i="15" s="1"/>
  <c r="O22" i="15" s="1"/>
  <c r="T22" i="15" s="1"/>
  <c r="A25" i="15"/>
  <c r="A21" i="15"/>
  <c r="P13" i="15"/>
  <c r="O13" i="15" s="1"/>
  <c r="U13" i="15" s="1"/>
  <c r="F21" i="15"/>
  <c r="P21" i="15" s="1"/>
  <c r="O21" i="15" s="1"/>
  <c r="P25" i="15"/>
  <c r="O25" i="15" s="1"/>
  <c r="U25" i="15" s="1"/>
  <c r="P7" i="15"/>
  <c r="O7" i="15" s="1"/>
  <c r="U7" i="15" s="1"/>
  <c r="A11" i="15"/>
  <c r="A4" i="15"/>
  <c r="A8" i="15"/>
  <c r="A16" i="15"/>
  <c r="A17" i="15"/>
  <c r="A24" i="15"/>
  <c r="A22" i="15"/>
  <c r="A23" i="15"/>
  <c r="F8" i="15"/>
  <c r="P8" i="15" s="1"/>
  <c r="O8" i="15" s="1"/>
  <c r="A10" i="15"/>
  <c r="C12" i="15"/>
  <c r="K12" i="15"/>
  <c r="M12" i="15" s="1"/>
  <c r="C19" i="15"/>
  <c r="T19" i="15"/>
  <c r="K19" i="15"/>
  <c r="N19" i="15" s="1"/>
  <c r="S19" i="15"/>
  <c r="C4" i="15"/>
  <c r="S4" i="15"/>
  <c r="K4" i="15"/>
  <c r="C24" i="15"/>
  <c r="K24" i="15"/>
  <c r="M24" i="15" s="1"/>
  <c r="C10" i="15"/>
  <c r="K10" i="15"/>
  <c r="S10" i="15"/>
  <c r="F14" i="15"/>
  <c r="P14" i="15" s="1"/>
  <c r="O14" i="15" s="1"/>
  <c r="L4" i="15"/>
  <c r="C18" i="15"/>
  <c r="K18" i="15"/>
  <c r="M18" i="15" s="1"/>
  <c r="C7" i="15"/>
  <c r="T7" i="15"/>
  <c r="K7" i="15"/>
  <c r="N7" i="15" s="1"/>
  <c r="S7" i="15"/>
  <c r="L10" i="15"/>
  <c r="F9" i="15"/>
  <c r="P9" i="15" s="1"/>
  <c r="F20" i="15"/>
  <c r="P20" i="15" s="1"/>
  <c r="O20" i="15" s="1"/>
  <c r="C13" i="15"/>
  <c r="T13" i="15"/>
  <c r="K13" i="15"/>
  <c r="N13" i="15" s="1"/>
  <c r="S13" i="15"/>
  <c r="P19" i="15"/>
  <c r="O19" i="15" s="1"/>
  <c r="U19" i="15" s="1"/>
  <c r="C25" i="15"/>
  <c r="T25" i="15"/>
  <c r="K25" i="15"/>
  <c r="N25" i="15" s="1"/>
  <c r="S25" i="15"/>
  <c r="F3" i="15"/>
  <c r="P3" i="15" s="1"/>
  <c r="C6" i="15"/>
  <c r="K6" i="15"/>
  <c r="M6" i="15" s="1"/>
  <c r="A2" i="15"/>
  <c r="A14" i="15"/>
  <c r="S16" i="15"/>
  <c r="A20" i="15"/>
  <c r="S22" i="15"/>
  <c r="Q5" i="15"/>
  <c r="T5" i="15" s="1"/>
  <c r="Q11" i="15"/>
  <c r="T11" i="15" s="1"/>
  <c r="Q17" i="15"/>
  <c r="T17" i="15" s="1"/>
  <c r="Q23" i="15"/>
  <c r="T23" i="15" s="1"/>
  <c r="A5" i="15"/>
  <c r="K5" i="15"/>
  <c r="K11" i="15"/>
  <c r="U11" i="15" s="1"/>
  <c r="K17" i="15"/>
  <c r="P17" i="15" s="1"/>
  <c r="O17" i="15" s="1"/>
  <c r="S17" i="15"/>
  <c r="K23" i="15"/>
  <c r="Y23" i="15" s="1"/>
  <c r="A3" i="15"/>
  <c r="A6" i="15"/>
  <c r="A7" i="15"/>
  <c r="A9" i="15"/>
  <c r="A12" i="15"/>
  <c r="A13" i="15"/>
  <c r="A15" i="15"/>
  <c r="C17" i="15"/>
  <c r="A18" i="15"/>
  <c r="A19" i="15"/>
  <c r="M23" i="15"/>
  <c r="F11" i="15"/>
  <c r="R11" i="15" s="1"/>
  <c r="F23" i="15"/>
  <c r="R23" i="15" s="1"/>
  <c r="R6" i="16" l="1"/>
  <c r="M16" i="16"/>
  <c r="M5" i="16"/>
  <c r="M10" i="16"/>
  <c r="S10" i="16" s="1"/>
  <c r="M9" i="16"/>
  <c r="J15" i="16"/>
  <c r="J19" i="16"/>
  <c r="N19" i="16"/>
  <c r="P20" i="16"/>
  <c r="O20" i="16" s="1"/>
  <c r="T20" i="16" s="1"/>
  <c r="M2" i="16"/>
  <c r="R2" i="16"/>
  <c r="P4" i="16"/>
  <c r="O4" i="16" s="1"/>
  <c r="T4" i="16" s="1"/>
  <c r="N4" i="16"/>
  <c r="A228" i="1"/>
  <c r="N23" i="16"/>
  <c r="H8" i="16"/>
  <c r="M25" i="16"/>
  <c r="J6" i="16"/>
  <c r="M21" i="16"/>
  <c r="M6" i="16"/>
  <c r="N2" i="16"/>
  <c r="P16" i="16"/>
  <c r="O16" i="16" s="1"/>
  <c r="T16" i="16" s="1"/>
  <c r="M17" i="16"/>
  <c r="R17" i="16"/>
  <c r="H24" i="16"/>
  <c r="M14" i="16"/>
  <c r="S14" i="16" s="1"/>
  <c r="P12" i="16"/>
  <c r="O12" i="16" s="1"/>
  <c r="T12" i="16" s="1"/>
  <c r="J12" i="16"/>
  <c r="M18" i="16"/>
  <c r="R18" i="16"/>
  <c r="R16" i="16"/>
  <c r="P15" i="16"/>
  <c r="O15" i="16" s="1"/>
  <c r="T15" i="16" s="1"/>
  <c r="N16" i="16"/>
  <c r="T8" i="16"/>
  <c r="R15" i="16"/>
  <c r="R14" i="16"/>
  <c r="R8" i="16"/>
  <c r="J8" i="16"/>
  <c r="H22" i="16"/>
  <c r="N8" i="16"/>
  <c r="S8" i="16" s="1"/>
  <c r="R22" i="16"/>
  <c r="N3" i="16"/>
  <c r="J3" i="16"/>
  <c r="J23" i="16"/>
  <c r="R10" i="16"/>
  <c r="R7" i="16"/>
  <c r="P11" i="16"/>
  <c r="O11" i="16" s="1"/>
  <c r="T11" i="16" s="1"/>
  <c r="R19" i="16"/>
  <c r="N6" i="16"/>
  <c r="N11" i="16"/>
  <c r="C16" i="16"/>
  <c r="U6" i="16"/>
  <c r="V6" i="16"/>
  <c r="N22" i="16"/>
  <c r="S22" i="16" s="1"/>
  <c r="W6" i="16"/>
  <c r="M13" i="16"/>
  <c r="P7" i="16"/>
  <c r="O7" i="16" s="1"/>
  <c r="T7" i="16" s="1"/>
  <c r="R13" i="16"/>
  <c r="H4" i="16"/>
  <c r="C4" i="16" s="1"/>
  <c r="H6" i="16"/>
  <c r="N18" i="16"/>
  <c r="M4" i="16"/>
  <c r="T6" i="16"/>
  <c r="N7" i="16"/>
  <c r="R4" i="16"/>
  <c r="R12" i="16"/>
  <c r="P14" i="16"/>
  <c r="J14" i="16"/>
  <c r="C14" i="16" s="1"/>
  <c r="H12" i="16"/>
  <c r="P2" i="16"/>
  <c r="J2" i="16"/>
  <c r="C2" i="16" s="1"/>
  <c r="P10" i="16"/>
  <c r="J10" i="16"/>
  <c r="C10" i="16" s="1"/>
  <c r="R20" i="16"/>
  <c r="M12" i="16"/>
  <c r="S12" i="16" s="1"/>
  <c r="P18" i="16"/>
  <c r="J18" i="16"/>
  <c r="C18" i="16" s="1"/>
  <c r="H20" i="16"/>
  <c r="C20" i="16" s="1"/>
  <c r="S20" i="16"/>
  <c r="P22" i="16"/>
  <c r="J22" i="16"/>
  <c r="O24" i="16"/>
  <c r="T24" i="16" s="1"/>
  <c r="W24" i="16"/>
  <c r="V24" i="16"/>
  <c r="U24" i="16"/>
  <c r="M3" i="16"/>
  <c r="H3" i="16"/>
  <c r="U3" i="16"/>
  <c r="W3" i="16"/>
  <c r="V3" i="16"/>
  <c r="T3" i="16"/>
  <c r="H11" i="16"/>
  <c r="C11" i="16" s="1"/>
  <c r="M11" i="16"/>
  <c r="P21" i="16"/>
  <c r="N21" i="16"/>
  <c r="J21" i="16"/>
  <c r="C21" i="16" s="1"/>
  <c r="N5" i="16"/>
  <c r="J5" i="16"/>
  <c r="C5" i="16" s="1"/>
  <c r="P5" i="16"/>
  <c r="R5" i="16"/>
  <c r="U8" i="16"/>
  <c r="N25" i="16"/>
  <c r="P25" i="16"/>
  <c r="J25" i="16"/>
  <c r="C25" i="16" s="1"/>
  <c r="R24" i="16"/>
  <c r="R25" i="16"/>
  <c r="V8" i="16"/>
  <c r="P9" i="16"/>
  <c r="N9" i="16"/>
  <c r="J9" i="16"/>
  <c r="C9" i="16" s="1"/>
  <c r="R3" i="16"/>
  <c r="M19" i="16"/>
  <c r="T19" i="16"/>
  <c r="H19" i="16"/>
  <c r="W19" i="16"/>
  <c r="U19" i="16"/>
  <c r="V19" i="16"/>
  <c r="N17" i="16"/>
  <c r="P17" i="16"/>
  <c r="J17" i="16"/>
  <c r="C17" i="16" s="1"/>
  <c r="M7" i="16"/>
  <c r="H7" i="16"/>
  <c r="C7" i="16" s="1"/>
  <c r="T23" i="16"/>
  <c r="U23" i="16"/>
  <c r="H23" i="16"/>
  <c r="W23" i="16"/>
  <c r="M23" i="16"/>
  <c r="V23" i="16"/>
  <c r="R23" i="16"/>
  <c r="R11" i="16"/>
  <c r="P13" i="16"/>
  <c r="N13" i="16"/>
  <c r="J13" i="16"/>
  <c r="C13" i="16" s="1"/>
  <c r="R21" i="16"/>
  <c r="W8" i="16"/>
  <c r="J24" i="16"/>
  <c r="N24" i="16"/>
  <c r="S24" i="16" s="1"/>
  <c r="M15" i="16"/>
  <c r="S15" i="16" s="1"/>
  <c r="H15" i="16"/>
  <c r="R9" i="16"/>
  <c r="M6" i="13"/>
  <c r="L4" i="13"/>
  <c r="A4" i="13"/>
  <c r="B4" i="13"/>
  <c r="I4" i="13" s="1"/>
  <c r="J4" i="13"/>
  <c r="M7" i="13"/>
  <c r="K11" i="13"/>
  <c r="J11" i="13"/>
  <c r="N11" i="13"/>
  <c r="L7" i="13"/>
  <c r="B11" i="13"/>
  <c r="I11" i="13" s="1"/>
  <c r="K4" i="13"/>
  <c r="J9" i="13"/>
  <c r="B7" i="13"/>
  <c r="J7" i="13"/>
  <c r="K7" i="13"/>
  <c r="K6" i="13"/>
  <c r="J6" i="13"/>
  <c r="K8" i="13"/>
  <c r="B6" i="13"/>
  <c r="I6" i="13" s="1"/>
  <c r="L6" i="13"/>
  <c r="K9" i="13"/>
  <c r="B8" i="13"/>
  <c r="I8" i="13" s="1"/>
  <c r="B3" i="13"/>
  <c r="I3" i="13" s="1"/>
  <c r="B10" i="13"/>
  <c r="I10" i="13" s="1"/>
  <c r="G10" i="13"/>
  <c r="H10" i="13" s="1"/>
  <c r="K3" i="13"/>
  <c r="L3" i="13"/>
  <c r="O24" i="15"/>
  <c r="AA24" i="15" s="1"/>
  <c r="C5" i="15"/>
  <c r="S5" i="15"/>
  <c r="N22" i="15"/>
  <c r="M22" i="15" s="1"/>
  <c r="O18" i="15"/>
  <c r="AA18" i="15" s="1"/>
  <c r="O12" i="15"/>
  <c r="Z12" i="15" s="1"/>
  <c r="P5" i="15"/>
  <c r="O5" i="15" s="1"/>
  <c r="P10" i="15"/>
  <c r="O10" i="15" s="1"/>
  <c r="T10" i="15" s="1"/>
  <c r="N16" i="15"/>
  <c r="M16" i="15" s="1"/>
  <c r="U16" i="15" s="1"/>
  <c r="O15" i="15"/>
  <c r="N15" i="15"/>
  <c r="M15" i="15" s="1"/>
  <c r="O6" i="15"/>
  <c r="Z6" i="15" s="1"/>
  <c r="N2" i="15"/>
  <c r="M2" i="15" s="1"/>
  <c r="N8" i="15"/>
  <c r="X8" i="15" s="1"/>
  <c r="Y8" i="15" s="1"/>
  <c r="S12" i="15"/>
  <c r="X21" i="15"/>
  <c r="Y21" i="15" s="1"/>
  <c r="U23" i="15"/>
  <c r="N14" i="15"/>
  <c r="X14" i="15" s="1"/>
  <c r="Y14" i="15" s="1"/>
  <c r="U5" i="15"/>
  <c r="N4" i="15"/>
  <c r="M4" i="15" s="1"/>
  <c r="S23" i="15"/>
  <c r="N21" i="15"/>
  <c r="M21" i="15" s="1"/>
  <c r="X5" i="15"/>
  <c r="AA5" i="15" s="1"/>
  <c r="C11" i="15"/>
  <c r="P4" i="15"/>
  <c r="O4" i="15" s="1"/>
  <c r="T4" i="15" s="1"/>
  <c r="N10" i="15"/>
  <c r="M10" i="15" s="1"/>
  <c r="Q13" i="15"/>
  <c r="M13" i="15"/>
  <c r="Q19" i="15"/>
  <c r="M19" i="15"/>
  <c r="Q25" i="15"/>
  <c r="M25" i="15"/>
  <c r="Y11" i="15"/>
  <c r="Y5" i="15"/>
  <c r="S18" i="15"/>
  <c r="AC23" i="15"/>
  <c r="AB23" i="15"/>
  <c r="X3" i="15"/>
  <c r="Y3" i="15" s="1"/>
  <c r="O3" i="15"/>
  <c r="Q7" i="15"/>
  <c r="M7" i="15"/>
  <c r="N3" i="15"/>
  <c r="X23" i="15"/>
  <c r="S24" i="15"/>
  <c r="N9" i="15"/>
  <c r="P23" i="15"/>
  <c r="O23" i="15" s="1"/>
  <c r="U17" i="15"/>
  <c r="Y17" i="15"/>
  <c r="X17" i="15"/>
  <c r="C23" i="15"/>
  <c r="X11" i="15"/>
  <c r="P11" i="15"/>
  <c r="O11" i="15" s="1"/>
  <c r="S11" i="15"/>
  <c r="N20" i="15"/>
  <c r="X9" i="15"/>
  <c r="Y9" i="15" s="1"/>
  <c r="O9" i="15"/>
  <c r="S6" i="15"/>
  <c r="S16" i="16" l="1"/>
  <c r="S5" i="16"/>
  <c r="C230" i="1"/>
  <c r="W20" i="16"/>
  <c r="V20" i="16"/>
  <c r="S9" i="16"/>
  <c r="U20" i="16"/>
  <c r="S25" i="16"/>
  <c r="S2" i="16"/>
  <c r="C15" i="16"/>
  <c r="C19" i="16"/>
  <c r="C8" i="16"/>
  <c r="S21" i="16"/>
  <c r="S19" i="16"/>
  <c r="S4" i="16"/>
  <c r="W4" i="16"/>
  <c r="V4" i="16"/>
  <c r="U12" i="16"/>
  <c r="U4" i="16"/>
  <c r="C223" i="1"/>
  <c r="V16" i="16"/>
  <c r="S23" i="16"/>
  <c r="S6" i="16"/>
  <c r="S18" i="16"/>
  <c r="W16" i="16"/>
  <c r="U16" i="16"/>
  <c r="U11" i="16"/>
  <c r="V15" i="16"/>
  <c r="C6" i="16"/>
  <c r="U15" i="16"/>
  <c r="W12" i="16"/>
  <c r="V12" i="16"/>
  <c r="S7" i="16"/>
  <c r="C23" i="16"/>
  <c r="C12" i="16"/>
  <c r="C24" i="16"/>
  <c r="W15" i="16"/>
  <c r="S17" i="16"/>
  <c r="V11" i="16"/>
  <c r="W11" i="16"/>
  <c r="C22" i="16"/>
  <c r="S3" i="16"/>
  <c r="S11" i="16"/>
  <c r="C3" i="16"/>
  <c r="U7" i="16"/>
  <c r="V7" i="16"/>
  <c r="W7" i="16"/>
  <c r="S13" i="16"/>
  <c r="O22" i="16"/>
  <c r="T22" i="16" s="1"/>
  <c r="U22" i="16"/>
  <c r="V22" i="16"/>
  <c r="W22" i="16"/>
  <c r="O14" i="16"/>
  <c r="T14" i="16" s="1"/>
  <c r="W14" i="16"/>
  <c r="V14" i="16"/>
  <c r="U14" i="16"/>
  <c r="O10" i="16"/>
  <c r="T10" i="16" s="1"/>
  <c r="U10" i="16"/>
  <c r="W10" i="16"/>
  <c r="V10" i="16"/>
  <c r="O2" i="16"/>
  <c r="T2" i="16" s="1"/>
  <c r="W2" i="16"/>
  <c r="V2" i="16"/>
  <c r="U2" i="16"/>
  <c r="O18" i="16"/>
  <c r="T18" i="16" s="1"/>
  <c r="U18" i="16"/>
  <c r="V18" i="16"/>
  <c r="W18" i="16"/>
  <c r="O21" i="16"/>
  <c r="T21" i="16" s="1"/>
  <c r="V21" i="16"/>
  <c r="W21" i="16"/>
  <c r="U21" i="16"/>
  <c r="O13" i="16"/>
  <c r="T13" i="16" s="1"/>
  <c r="V13" i="16"/>
  <c r="W13" i="16"/>
  <c r="U13" i="16"/>
  <c r="O5" i="16"/>
  <c r="T5" i="16" s="1"/>
  <c r="U5" i="16"/>
  <c r="W5" i="16"/>
  <c r="V5" i="16"/>
  <c r="O25" i="16"/>
  <c r="T25" i="16" s="1"/>
  <c r="U25" i="16"/>
  <c r="W25" i="16"/>
  <c r="V25" i="16"/>
  <c r="O17" i="16"/>
  <c r="T17" i="16" s="1"/>
  <c r="U17" i="16"/>
  <c r="W17" i="16"/>
  <c r="V17" i="16"/>
  <c r="O9" i="16"/>
  <c r="T9" i="16" s="1"/>
  <c r="V9" i="16"/>
  <c r="U9" i="16"/>
  <c r="W9" i="16"/>
  <c r="A5" i="13"/>
  <c r="I7" i="13"/>
  <c r="Z24" i="15"/>
  <c r="Q24" i="15"/>
  <c r="X24" i="15"/>
  <c r="P24" i="15"/>
  <c r="U24" i="15" s="1"/>
  <c r="N10" i="13"/>
  <c r="L10" i="13"/>
  <c r="J10" i="13"/>
  <c r="K10" i="13"/>
  <c r="Q18" i="15"/>
  <c r="Z15" i="15"/>
  <c r="AA15" i="15" s="1"/>
  <c r="AB15" i="15" s="1"/>
  <c r="AD15" i="15" s="1"/>
  <c r="U22" i="15"/>
  <c r="U10" i="15"/>
  <c r="AA12" i="15"/>
  <c r="Z18" i="15"/>
  <c r="X18" i="15"/>
  <c r="P6" i="15"/>
  <c r="U6" i="15" s="1"/>
  <c r="P18" i="15"/>
  <c r="U18" i="15" s="1"/>
  <c r="AA6" i="15"/>
  <c r="X2" i="15"/>
  <c r="Y2" i="15" s="1"/>
  <c r="U2" i="15" s="1"/>
  <c r="X6" i="15"/>
  <c r="Q6" i="15"/>
  <c r="X12" i="15"/>
  <c r="P12" i="15"/>
  <c r="Y12" i="15" s="1"/>
  <c r="AB12" i="15" s="1"/>
  <c r="Q12" i="15"/>
  <c r="M8" i="15"/>
  <c r="C8" i="15" s="1"/>
  <c r="M14" i="15"/>
  <c r="U14" i="15" s="1"/>
  <c r="U4" i="15"/>
  <c r="Z21" i="15"/>
  <c r="AA21" i="15" s="1"/>
  <c r="AC21" i="15" s="1"/>
  <c r="AE21" i="15" s="1"/>
  <c r="Z5" i="15"/>
  <c r="C15" i="15"/>
  <c r="R15" i="15"/>
  <c r="Z11" i="15"/>
  <c r="AA11" i="15"/>
  <c r="Z9" i="15"/>
  <c r="AA9" i="15" s="1"/>
  <c r="AC9" i="15" s="1"/>
  <c r="AE9" i="15" s="1"/>
  <c r="M9" i="15"/>
  <c r="C2" i="15"/>
  <c r="S2" i="15" s="1"/>
  <c r="T2" i="15"/>
  <c r="AC5" i="15"/>
  <c r="AB5" i="15"/>
  <c r="C21" i="15"/>
  <c r="R21" i="15"/>
  <c r="AC17" i="15"/>
  <c r="AB17" i="15"/>
  <c r="AA17" i="15"/>
  <c r="Z17" i="15"/>
  <c r="AA23" i="15"/>
  <c r="Z23" i="15"/>
  <c r="X20" i="15"/>
  <c r="Y20" i="15" s="1"/>
  <c r="M20" i="15"/>
  <c r="Z3" i="15"/>
  <c r="AA3" i="15" s="1"/>
  <c r="AC3" i="15" s="1"/>
  <c r="AE3" i="15" s="1"/>
  <c r="M3" i="15"/>
  <c r="AC11" i="15"/>
  <c r="AB11" i="15"/>
  <c r="C231" i="1" l="1"/>
  <c r="C233" i="1"/>
  <c r="C235" i="1"/>
  <c r="C234" i="1"/>
  <c r="C232" i="1"/>
  <c r="C227" i="1"/>
  <c r="C225" i="1"/>
  <c r="C226" i="1"/>
  <c r="C98" i="1"/>
  <c r="C228" i="1"/>
  <c r="C224" i="1"/>
  <c r="C100" i="1"/>
  <c r="A6" i="13"/>
  <c r="Y24" i="15"/>
  <c r="AB24" i="15" s="1"/>
  <c r="V24" i="15" s="1"/>
  <c r="AC15" i="15"/>
  <c r="AE15" i="15" s="1"/>
  <c r="U15" i="15" s="1"/>
  <c r="U12" i="15"/>
  <c r="Y6" i="15"/>
  <c r="AB6" i="15" s="1"/>
  <c r="V6" i="15" s="1"/>
  <c r="V12" i="15"/>
  <c r="T8" i="15"/>
  <c r="Y18" i="15"/>
  <c r="AB18" i="15" s="1"/>
  <c r="V18" i="15" s="1"/>
  <c r="U8" i="15"/>
  <c r="T14" i="15"/>
  <c r="C14" i="15"/>
  <c r="S14" i="15" s="1"/>
  <c r="AB21" i="15"/>
  <c r="AD21" i="15" s="1"/>
  <c r="U21" i="15" s="1"/>
  <c r="S8" i="15"/>
  <c r="S15" i="15"/>
  <c r="V5" i="15"/>
  <c r="AB3" i="15"/>
  <c r="AD3" i="15" s="1"/>
  <c r="U3" i="15" s="1"/>
  <c r="V23" i="15"/>
  <c r="T9" i="15"/>
  <c r="T3" i="15"/>
  <c r="AB9" i="15"/>
  <c r="V11" i="15"/>
  <c r="C3" i="15"/>
  <c r="R3" i="15"/>
  <c r="V17" i="15"/>
  <c r="U20" i="15"/>
  <c r="C20" i="15"/>
  <c r="T20" i="15"/>
  <c r="C9" i="15"/>
  <c r="R9" i="15"/>
  <c r="T21" i="15"/>
  <c r="C90" i="1" l="1"/>
  <c r="A7" i="13"/>
  <c r="K203" i="1"/>
  <c r="C213" i="1"/>
  <c r="K209" i="1"/>
  <c r="B203" i="1"/>
  <c r="B209" i="1"/>
  <c r="K213" i="1"/>
  <c r="K207" i="1"/>
  <c r="T15" i="15"/>
  <c r="B205" i="1" s="1"/>
  <c r="C86" i="1"/>
  <c r="B207" i="1"/>
  <c r="C88" i="1"/>
  <c r="S21" i="15"/>
  <c r="S3" i="15"/>
  <c r="S20" i="15"/>
  <c r="C84" i="1"/>
  <c r="AD9" i="15"/>
  <c r="U9" i="15" s="1"/>
  <c r="B206" i="1" s="1"/>
  <c r="S9" i="15"/>
  <c r="K205" i="1" l="1"/>
  <c r="A8" i="13"/>
  <c r="K212" i="1"/>
  <c r="B212" i="1"/>
  <c r="K210" i="1"/>
  <c r="B204" i="1"/>
  <c r="K204" i="1"/>
  <c r="K206" i="1"/>
  <c r="B210" i="1"/>
  <c r="K211" i="1"/>
  <c r="B211" i="1"/>
  <c r="A9" i="13" l="1"/>
  <c r="A10" i="13" s="1"/>
  <c r="A11" i="13" s="1"/>
  <c r="A12" i="13" s="1"/>
  <c r="A13" i="13" s="1"/>
  <c r="A14" i="13" s="1"/>
  <c r="F8" i="14"/>
  <c r="D8" i="14"/>
  <c r="B8" i="14"/>
  <c r="I7" i="14"/>
  <c r="J7" i="14" s="1"/>
  <c r="K7" i="14" s="1"/>
  <c r="L7" i="14" s="1"/>
  <c r="M7" i="14" s="1"/>
  <c r="N7" i="14" s="1"/>
  <c r="O7" i="14" s="1"/>
  <c r="P7" i="14" s="1"/>
  <c r="Q7" i="14" s="1"/>
  <c r="F5" i="14"/>
  <c r="D5" i="14"/>
  <c r="B5" i="14"/>
  <c r="I4" i="14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AH4" i="14" s="1"/>
  <c r="AI4" i="14" s="1"/>
  <c r="AJ4" i="14" s="1"/>
  <c r="AK4" i="14" s="1"/>
  <c r="AL4" i="14" s="1"/>
  <c r="AM4" i="14" s="1"/>
  <c r="AN4" i="14" s="1"/>
  <c r="AO4" i="14" s="1"/>
  <c r="AP4" i="14" s="1"/>
  <c r="AQ4" i="14" s="1"/>
  <c r="AR4" i="14" s="1"/>
  <c r="AS4" i="14" s="1"/>
  <c r="AT4" i="14" s="1"/>
  <c r="AU4" i="14" s="1"/>
  <c r="AV4" i="14" s="1"/>
  <c r="F2" i="14"/>
  <c r="D2" i="14"/>
  <c r="B2" i="14"/>
  <c r="I1" i="14"/>
  <c r="J1" i="14" s="1"/>
  <c r="K1" i="14" s="1"/>
  <c r="L1" i="14" s="1"/>
  <c r="M1" i="14" s="1"/>
  <c r="N1" i="14" s="1"/>
  <c r="O1" i="14" s="1"/>
  <c r="P1" i="14" s="1"/>
  <c r="Q1" i="14" s="1"/>
  <c r="J195" i="1"/>
  <c r="I195" i="1"/>
  <c r="H195" i="1"/>
  <c r="J194" i="1"/>
  <c r="I194" i="1"/>
  <c r="H194" i="1"/>
  <c r="J193" i="1"/>
  <c r="I193" i="1"/>
  <c r="H193" i="1"/>
  <c r="K220" i="1" l="1"/>
  <c r="K221" i="1"/>
  <c r="K218" i="1"/>
  <c r="K219" i="1"/>
  <c r="K217" i="1"/>
  <c r="K216" i="1"/>
  <c r="C216" i="1"/>
  <c r="C96" i="1"/>
  <c r="C217" i="1"/>
  <c r="C221" i="1"/>
  <c r="C94" i="1"/>
  <c r="C218" i="1"/>
  <c r="C219" i="1"/>
  <c r="C220" i="1"/>
  <c r="J199" i="1"/>
  <c r="C199" i="1"/>
  <c r="I2" i="14"/>
  <c r="I8" i="14"/>
  <c r="AR5" i="14"/>
  <c r="R7" i="14"/>
  <c r="S7" i="14" s="1"/>
  <c r="T7" i="14" s="1"/>
  <c r="U7" i="14" s="1"/>
  <c r="V7" i="14" s="1"/>
  <c r="W7" i="14" s="1"/>
  <c r="X7" i="14" s="1"/>
  <c r="Y7" i="14" s="1"/>
  <c r="Q8" i="14"/>
  <c r="R1" i="14"/>
  <c r="S1" i="14" s="1"/>
  <c r="T1" i="14" s="1"/>
  <c r="U1" i="14" s="1"/>
  <c r="V1" i="14" s="1"/>
  <c r="W1" i="14" s="1"/>
  <c r="X1" i="14" s="1"/>
  <c r="Y1" i="14" s="1"/>
  <c r="Q2" i="14"/>
  <c r="AK5" i="14"/>
  <c r="J2" i="14"/>
  <c r="R2" i="14"/>
  <c r="N5" i="14"/>
  <c r="V5" i="14"/>
  <c r="AD5" i="14"/>
  <c r="AL5" i="14"/>
  <c r="AT5" i="14"/>
  <c r="J8" i="14"/>
  <c r="AS5" i="14"/>
  <c r="K2" i="14"/>
  <c r="S2" i="14"/>
  <c r="O5" i="14"/>
  <c r="W5" i="14"/>
  <c r="AE5" i="14"/>
  <c r="AM5" i="14"/>
  <c r="AU5" i="14"/>
  <c r="K8" i="14"/>
  <c r="AC5" i="14"/>
  <c r="L2" i="14"/>
  <c r="T2" i="14"/>
  <c r="H5" i="14"/>
  <c r="P5" i="14"/>
  <c r="X5" i="14"/>
  <c r="AF5" i="14"/>
  <c r="AN5" i="14"/>
  <c r="AV5" i="14"/>
  <c r="L8" i="14"/>
  <c r="M5" i="14"/>
  <c r="M2" i="14"/>
  <c r="U2" i="14"/>
  <c r="I5" i="14"/>
  <c r="Q5" i="14"/>
  <c r="Y5" i="14"/>
  <c r="AG5" i="14"/>
  <c r="AO5" i="14"/>
  <c r="M8" i="14"/>
  <c r="U5" i="14"/>
  <c r="N2" i="14"/>
  <c r="V2" i="14"/>
  <c r="J5" i="14"/>
  <c r="R5" i="14"/>
  <c r="Z5" i="14"/>
  <c r="AH5" i="14"/>
  <c r="AP5" i="14"/>
  <c r="N8" i="14"/>
  <c r="O2" i="14"/>
  <c r="W2" i="14"/>
  <c r="K5" i="14"/>
  <c r="S5" i="14"/>
  <c r="AA5" i="14"/>
  <c r="AI5" i="14"/>
  <c r="AQ5" i="14"/>
  <c r="O8" i="14"/>
  <c r="H2" i="14"/>
  <c r="P2" i="14"/>
  <c r="X2" i="14"/>
  <c r="L5" i="14"/>
  <c r="T5" i="14"/>
  <c r="AB5" i="14"/>
  <c r="AJ5" i="14"/>
  <c r="H8" i="14"/>
  <c r="P8" i="14"/>
  <c r="C68" i="1"/>
  <c r="C69" i="1"/>
  <c r="K194" i="1"/>
  <c r="L194" i="1" s="1"/>
  <c r="M194" i="1" s="1"/>
  <c r="B194" i="1" s="1"/>
  <c r="C67" i="1"/>
  <c r="K193" i="1"/>
  <c r="L193" i="1" s="1"/>
  <c r="K195" i="1"/>
  <c r="L195" i="1" s="1"/>
  <c r="H69" i="1" s="1"/>
  <c r="Z7" i="14" l="1"/>
  <c r="Y8" i="14"/>
  <c r="H68" i="1"/>
  <c r="V8" i="14"/>
  <c r="U8" i="14"/>
  <c r="T8" i="14"/>
  <c r="W8" i="14"/>
  <c r="S8" i="14"/>
  <c r="R8" i="14"/>
  <c r="Z1" i="14"/>
  <c r="Y2" i="14"/>
  <c r="X8" i="14"/>
  <c r="M193" i="1"/>
  <c r="B193" i="1" s="1"/>
  <c r="H67" i="1"/>
  <c r="M195" i="1"/>
  <c r="B195" i="1" s="1"/>
  <c r="AA1" i="14" l="1"/>
  <c r="Z2" i="14"/>
  <c r="AA7" i="14"/>
  <c r="Z8" i="14"/>
  <c r="AB7" i="14" l="1"/>
  <c r="AA8" i="14"/>
  <c r="AB1" i="14"/>
  <c r="AA2" i="14"/>
  <c r="AC7" i="14" l="1"/>
  <c r="AB8" i="14"/>
  <c r="AC1" i="14"/>
  <c r="AB2" i="14"/>
  <c r="AD7" i="14" l="1"/>
  <c r="AC8" i="14"/>
  <c r="AD1" i="14"/>
  <c r="AC2" i="14"/>
  <c r="AE1" i="14" l="1"/>
  <c r="AD2" i="14"/>
  <c r="AE7" i="14"/>
  <c r="AD8" i="14"/>
  <c r="AF1" i="14" l="1"/>
  <c r="AE2" i="14"/>
  <c r="AF7" i="14"/>
  <c r="AE8" i="14"/>
  <c r="AG1" i="14" l="1"/>
  <c r="AF2" i="14"/>
  <c r="AG7" i="14"/>
  <c r="AF8" i="14"/>
  <c r="AH1" i="14" l="1"/>
  <c r="AG2" i="14"/>
  <c r="AH7" i="14"/>
  <c r="AG8" i="14"/>
  <c r="AI1" i="14" l="1"/>
  <c r="AH2" i="14"/>
  <c r="AI7" i="14"/>
  <c r="AH8" i="14"/>
  <c r="AJ7" i="14" l="1"/>
  <c r="AI8" i="14"/>
  <c r="AJ1" i="14"/>
  <c r="AI2" i="14"/>
  <c r="AK1" i="14" l="1"/>
  <c r="AJ2" i="14"/>
  <c r="AK7" i="14"/>
  <c r="AJ8" i="14"/>
  <c r="AL1" i="14" l="1"/>
  <c r="AK2" i="14"/>
  <c r="AL7" i="14"/>
  <c r="AK8" i="14"/>
  <c r="AM7" i="14" l="1"/>
  <c r="AL8" i="14"/>
  <c r="AM1" i="14"/>
  <c r="AL2" i="14"/>
  <c r="AN1" i="14" l="1"/>
  <c r="AM2" i="14"/>
  <c r="AN7" i="14"/>
  <c r="AM8" i="14"/>
  <c r="AO7" i="14" l="1"/>
  <c r="AN8" i="14"/>
  <c r="AO1" i="14"/>
  <c r="AN2" i="14"/>
  <c r="AO2" i="14" l="1"/>
  <c r="AP1" i="14"/>
  <c r="AP7" i="14"/>
  <c r="AO8" i="14"/>
  <c r="AQ7" i="14" l="1"/>
  <c r="AP8" i="14"/>
  <c r="AQ1" i="14"/>
  <c r="AP2" i="14"/>
  <c r="AR1" i="14" l="1"/>
  <c r="AQ2" i="14"/>
  <c r="AR7" i="14"/>
  <c r="AQ8" i="14"/>
  <c r="AS7" i="14" l="1"/>
  <c r="AR8" i="14"/>
  <c r="AS1" i="14"/>
  <c r="AR2" i="14"/>
  <c r="AT7" i="14" l="1"/>
  <c r="AS8" i="14"/>
  <c r="AT1" i="14"/>
  <c r="AS2" i="14"/>
  <c r="AU7" i="14" l="1"/>
  <c r="AT8" i="14"/>
  <c r="AU1" i="14"/>
  <c r="AT2" i="14"/>
  <c r="AV7" i="14" l="1"/>
  <c r="AV8" i="14" s="1"/>
  <c r="AU8" i="14"/>
  <c r="AV1" i="14"/>
  <c r="AV2" i="14" s="1"/>
  <c r="AU2" i="14"/>
  <c r="I174" i="1" l="1"/>
  <c r="B174" i="1"/>
  <c r="I62" i="1"/>
  <c r="B62" i="1"/>
  <c r="L33" i="12"/>
  <c r="K33" i="12"/>
  <c r="I33" i="12"/>
  <c r="H33" i="12"/>
  <c r="G33" i="12"/>
  <c r="F33" i="12"/>
  <c r="L32" i="12"/>
  <c r="K32" i="12"/>
  <c r="I32" i="12"/>
  <c r="H32" i="12"/>
  <c r="G32" i="12"/>
  <c r="F32" i="12"/>
  <c r="L31" i="12"/>
  <c r="K31" i="12"/>
  <c r="I31" i="12"/>
  <c r="AN31" i="12" s="1"/>
  <c r="H31" i="12"/>
  <c r="AO31" i="12" s="1"/>
  <c r="G31" i="12"/>
  <c r="F31" i="12"/>
  <c r="L30" i="12"/>
  <c r="K30" i="12"/>
  <c r="I30" i="12"/>
  <c r="H30" i="12"/>
  <c r="G30" i="12"/>
  <c r="F30" i="12"/>
  <c r="L29" i="12"/>
  <c r="K29" i="12"/>
  <c r="I29" i="12"/>
  <c r="H29" i="12"/>
  <c r="AO29" i="12" s="1"/>
  <c r="G29" i="12"/>
  <c r="F29" i="12"/>
  <c r="L28" i="12"/>
  <c r="K28" i="12"/>
  <c r="I28" i="12"/>
  <c r="H28" i="12"/>
  <c r="G28" i="12"/>
  <c r="F28" i="12"/>
  <c r="L27" i="12"/>
  <c r="K27" i="12"/>
  <c r="I27" i="12"/>
  <c r="H27" i="12"/>
  <c r="G27" i="12"/>
  <c r="F27" i="12"/>
  <c r="L26" i="12"/>
  <c r="K26" i="12"/>
  <c r="I26" i="12"/>
  <c r="H26" i="12"/>
  <c r="AO26" i="12" s="1"/>
  <c r="G26" i="12"/>
  <c r="F26" i="12"/>
  <c r="L25" i="12"/>
  <c r="K25" i="12"/>
  <c r="I25" i="12"/>
  <c r="AN25" i="12" s="1"/>
  <c r="H25" i="12"/>
  <c r="G25" i="12"/>
  <c r="F25" i="12"/>
  <c r="L24" i="12"/>
  <c r="K24" i="12"/>
  <c r="I24" i="12"/>
  <c r="H24" i="12"/>
  <c r="G24" i="12"/>
  <c r="F24" i="12"/>
  <c r="L23" i="12"/>
  <c r="K23" i="12"/>
  <c r="I23" i="12"/>
  <c r="AN23" i="12" s="1"/>
  <c r="H23" i="12"/>
  <c r="AO23" i="12" s="1"/>
  <c r="G23" i="12"/>
  <c r="F23" i="12"/>
  <c r="L22" i="12"/>
  <c r="K22" i="12"/>
  <c r="I22" i="12"/>
  <c r="H22" i="12"/>
  <c r="AO22" i="12" s="1"/>
  <c r="G22" i="12"/>
  <c r="F22" i="12"/>
  <c r="L21" i="12"/>
  <c r="K21" i="12"/>
  <c r="I21" i="12"/>
  <c r="H21" i="12"/>
  <c r="AO21" i="12" s="1"/>
  <c r="G21" i="12"/>
  <c r="F21" i="12"/>
  <c r="L20" i="12"/>
  <c r="K20" i="12"/>
  <c r="I20" i="12"/>
  <c r="H20" i="12"/>
  <c r="G20" i="12"/>
  <c r="F20" i="12"/>
  <c r="L19" i="12"/>
  <c r="K19" i="12"/>
  <c r="I19" i="12"/>
  <c r="H19" i="12"/>
  <c r="G19" i="12"/>
  <c r="F19" i="12"/>
  <c r="L18" i="12"/>
  <c r="K18" i="12"/>
  <c r="I18" i="12"/>
  <c r="AN18" i="12" s="1"/>
  <c r="H18" i="12"/>
  <c r="G18" i="12"/>
  <c r="F18" i="12"/>
  <c r="L17" i="12"/>
  <c r="K17" i="12"/>
  <c r="I17" i="12"/>
  <c r="H17" i="12"/>
  <c r="G17" i="12"/>
  <c r="F17" i="12"/>
  <c r="L16" i="12"/>
  <c r="K16" i="12"/>
  <c r="I16" i="12"/>
  <c r="H16" i="12"/>
  <c r="G16" i="12"/>
  <c r="F16" i="12"/>
  <c r="L15" i="12"/>
  <c r="K15" i="12"/>
  <c r="I15" i="12"/>
  <c r="AN15" i="12" s="1"/>
  <c r="H15" i="12"/>
  <c r="G15" i="12"/>
  <c r="F15" i="12"/>
  <c r="L14" i="12"/>
  <c r="K14" i="12"/>
  <c r="I14" i="12"/>
  <c r="AN14" i="12" s="1"/>
  <c r="H14" i="12"/>
  <c r="G14" i="12"/>
  <c r="F14" i="12"/>
  <c r="L13" i="12"/>
  <c r="K13" i="12"/>
  <c r="I13" i="12"/>
  <c r="AN13" i="12" s="1"/>
  <c r="H13" i="12"/>
  <c r="G13" i="12"/>
  <c r="F13" i="12"/>
  <c r="L12" i="12"/>
  <c r="K12" i="12"/>
  <c r="I12" i="12"/>
  <c r="H12" i="12"/>
  <c r="G12" i="12"/>
  <c r="F12" i="12"/>
  <c r="L11" i="12"/>
  <c r="K11" i="12"/>
  <c r="I11" i="12"/>
  <c r="H11" i="12"/>
  <c r="AO11" i="12" s="1"/>
  <c r="G11" i="12"/>
  <c r="F11" i="12"/>
  <c r="L10" i="12"/>
  <c r="K10" i="12"/>
  <c r="I10" i="12"/>
  <c r="H10" i="12"/>
  <c r="G10" i="12"/>
  <c r="F10" i="12"/>
  <c r="L9" i="12"/>
  <c r="K9" i="12"/>
  <c r="I9" i="12"/>
  <c r="AN9" i="12" s="1"/>
  <c r="H9" i="12"/>
  <c r="G9" i="12"/>
  <c r="F9" i="12"/>
  <c r="L8" i="12"/>
  <c r="K8" i="12"/>
  <c r="I8" i="12"/>
  <c r="H8" i="12"/>
  <c r="AO8" i="12" s="1"/>
  <c r="G8" i="12"/>
  <c r="F8" i="12"/>
  <c r="L7" i="12"/>
  <c r="K7" i="12"/>
  <c r="I7" i="12"/>
  <c r="H7" i="12"/>
  <c r="AO7" i="12" s="1"/>
  <c r="G7" i="12"/>
  <c r="F7" i="12"/>
  <c r="L6" i="12"/>
  <c r="K6" i="12"/>
  <c r="I6" i="12"/>
  <c r="AN6" i="12" s="1"/>
  <c r="H6" i="12"/>
  <c r="G6" i="12"/>
  <c r="F6" i="12"/>
  <c r="L5" i="12"/>
  <c r="K5" i="12"/>
  <c r="I5" i="12"/>
  <c r="AN5" i="12" s="1"/>
  <c r="H5" i="12"/>
  <c r="AO5" i="12" s="1"/>
  <c r="G5" i="12"/>
  <c r="F5" i="12"/>
  <c r="L4" i="12"/>
  <c r="K4" i="12"/>
  <c r="I4" i="12"/>
  <c r="H4" i="12"/>
  <c r="G4" i="12"/>
  <c r="F4" i="12"/>
  <c r="L3" i="12"/>
  <c r="K3" i="12"/>
  <c r="I3" i="12"/>
  <c r="H3" i="12"/>
  <c r="AO3" i="12" s="1"/>
  <c r="G3" i="12"/>
  <c r="F3" i="12"/>
  <c r="G1" i="12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AH1" i="12" s="1"/>
  <c r="AI1" i="12" s="1"/>
  <c r="AJ1" i="12" s="1"/>
  <c r="AK1" i="12" s="1"/>
  <c r="AL1" i="12" s="1"/>
  <c r="AM1" i="12" s="1"/>
  <c r="AN1" i="12" s="1"/>
  <c r="AO1" i="12" s="1"/>
  <c r="AP1" i="12" s="1"/>
  <c r="AQ1" i="12" s="1"/>
  <c r="F1" i="12"/>
  <c r="I59" i="1"/>
  <c r="B59" i="1"/>
  <c r="L32" i="11"/>
  <c r="J32" i="11"/>
  <c r="I32" i="11"/>
  <c r="Z32" i="11" s="1"/>
  <c r="H32" i="11"/>
  <c r="G32" i="11"/>
  <c r="L31" i="11"/>
  <c r="J31" i="11"/>
  <c r="I31" i="11"/>
  <c r="Z31" i="11" s="1"/>
  <c r="H31" i="11"/>
  <c r="P31" i="11" s="1"/>
  <c r="G31" i="11"/>
  <c r="Y31" i="11" s="1"/>
  <c r="L30" i="11"/>
  <c r="J30" i="11"/>
  <c r="I30" i="11"/>
  <c r="Z30" i="11" s="1"/>
  <c r="H30" i="11"/>
  <c r="P30" i="11" s="1"/>
  <c r="G30" i="11"/>
  <c r="L29" i="11"/>
  <c r="J29" i="11"/>
  <c r="I29" i="11"/>
  <c r="H29" i="11"/>
  <c r="P29" i="11" s="1"/>
  <c r="G29" i="11"/>
  <c r="L28" i="11"/>
  <c r="J28" i="11"/>
  <c r="I28" i="11"/>
  <c r="Z28" i="11" s="1"/>
  <c r="H28" i="11"/>
  <c r="G28" i="11"/>
  <c r="L27" i="11"/>
  <c r="J27" i="11"/>
  <c r="I27" i="11"/>
  <c r="Z27" i="11" s="1"/>
  <c r="H27" i="11"/>
  <c r="P27" i="11" s="1"/>
  <c r="G27" i="11"/>
  <c r="Y27" i="11" s="1"/>
  <c r="L26" i="11"/>
  <c r="J26" i="11"/>
  <c r="I26" i="11"/>
  <c r="Z26" i="11" s="1"/>
  <c r="H26" i="11"/>
  <c r="P26" i="11" s="1"/>
  <c r="G26" i="11"/>
  <c r="L25" i="11"/>
  <c r="J25" i="11"/>
  <c r="I25" i="11"/>
  <c r="H25" i="11"/>
  <c r="P25" i="11" s="1"/>
  <c r="G25" i="11"/>
  <c r="L24" i="11"/>
  <c r="J24" i="11"/>
  <c r="I24" i="11"/>
  <c r="Z24" i="11" s="1"/>
  <c r="H24" i="11"/>
  <c r="G24" i="11"/>
  <c r="L23" i="11"/>
  <c r="J23" i="11"/>
  <c r="I23" i="11"/>
  <c r="Z23" i="11" s="1"/>
  <c r="H23" i="11"/>
  <c r="P23" i="11" s="1"/>
  <c r="G23" i="11"/>
  <c r="Y23" i="11" s="1"/>
  <c r="L22" i="11"/>
  <c r="J22" i="11"/>
  <c r="I22" i="11"/>
  <c r="Z22" i="11" s="1"/>
  <c r="H22" i="11"/>
  <c r="P22" i="11" s="1"/>
  <c r="G22" i="11"/>
  <c r="L21" i="11"/>
  <c r="J21" i="11"/>
  <c r="I21" i="11"/>
  <c r="H21" i="11"/>
  <c r="P21" i="11" s="1"/>
  <c r="G21" i="11"/>
  <c r="L20" i="11"/>
  <c r="J20" i="11"/>
  <c r="I20" i="11"/>
  <c r="Z20" i="11" s="1"/>
  <c r="H20" i="11"/>
  <c r="G20" i="11"/>
  <c r="L19" i="11"/>
  <c r="J19" i="11"/>
  <c r="I19" i="11"/>
  <c r="Z19" i="11" s="1"/>
  <c r="H19" i="11"/>
  <c r="P19" i="11" s="1"/>
  <c r="G19" i="11"/>
  <c r="Y19" i="11" s="1"/>
  <c r="L18" i="11"/>
  <c r="J18" i="11"/>
  <c r="I18" i="11"/>
  <c r="Z18" i="11" s="1"/>
  <c r="H18" i="11"/>
  <c r="P18" i="11" s="1"/>
  <c r="G18" i="11"/>
  <c r="Y18" i="11" s="1"/>
  <c r="L17" i="11"/>
  <c r="J17" i="11"/>
  <c r="I17" i="11"/>
  <c r="H17" i="11"/>
  <c r="P17" i="11" s="1"/>
  <c r="G17" i="11"/>
  <c r="L16" i="11"/>
  <c r="J16" i="11"/>
  <c r="I16" i="11"/>
  <c r="Z16" i="11" s="1"/>
  <c r="H16" i="11"/>
  <c r="P16" i="11" s="1"/>
  <c r="G16" i="11"/>
  <c r="L15" i="11"/>
  <c r="J15" i="11"/>
  <c r="I15" i="11"/>
  <c r="H15" i="11"/>
  <c r="P15" i="11" s="1"/>
  <c r="G15" i="11"/>
  <c r="Y15" i="11" s="1"/>
  <c r="L14" i="11"/>
  <c r="J14" i="11"/>
  <c r="I14" i="11"/>
  <c r="Z14" i="11" s="1"/>
  <c r="H14" i="11"/>
  <c r="P14" i="11" s="1"/>
  <c r="G14" i="11"/>
  <c r="L13" i="11"/>
  <c r="J13" i="11"/>
  <c r="I13" i="11"/>
  <c r="H13" i="11"/>
  <c r="P13" i="11" s="1"/>
  <c r="G13" i="11"/>
  <c r="L12" i="11"/>
  <c r="J12" i="11"/>
  <c r="I12" i="11"/>
  <c r="Z12" i="11" s="1"/>
  <c r="H12" i="11"/>
  <c r="G12" i="11"/>
  <c r="L11" i="11"/>
  <c r="J11" i="11"/>
  <c r="I11" i="11"/>
  <c r="H11" i="11"/>
  <c r="P11" i="11" s="1"/>
  <c r="G11" i="11"/>
  <c r="Y11" i="11" s="1"/>
  <c r="L10" i="11"/>
  <c r="J10" i="11"/>
  <c r="I10" i="11"/>
  <c r="Z10" i="11" s="1"/>
  <c r="H10" i="11"/>
  <c r="P10" i="11" s="1"/>
  <c r="G10" i="11"/>
  <c r="L9" i="11"/>
  <c r="J9" i="11"/>
  <c r="I9" i="11"/>
  <c r="H9" i="11"/>
  <c r="P9" i="11" s="1"/>
  <c r="G9" i="11"/>
  <c r="L8" i="11"/>
  <c r="J8" i="11"/>
  <c r="I8" i="11"/>
  <c r="Z8" i="11" s="1"/>
  <c r="H8" i="11"/>
  <c r="P8" i="11" s="1"/>
  <c r="G8" i="11"/>
  <c r="L7" i="11"/>
  <c r="J7" i="11"/>
  <c r="I7" i="11"/>
  <c r="Z7" i="11" s="1"/>
  <c r="H7" i="11"/>
  <c r="P7" i="11" s="1"/>
  <c r="G7" i="11"/>
  <c r="Y7" i="11" s="1"/>
  <c r="L6" i="11"/>
  <c r="J6" i="11"/>
  <c r="I6" i="11"/>
  <c r="Z6" i="11" s="1"/>
  <c r="H6" i="11"/>
  <c r="P6" i="11" s="1"/>
  <c r="G6" i="11"/>
  <c r="L5" i="11"/>
  <c r="J5" i="11"/>
  <c r="I5" i="11"/>
  <c r="H5" i="11"/>
  <c r="P5" i="11" s="1"/>
  <c r="G5" i="11"/>
  <c r="L4" i="11"/>
  <c r="J4" i="11"/>
  <c r="I4" i="11"/>
  <c r="Z4" i="11" s="1"/>
  <c r="H4" i="11"/>
  <c r="G4" i="11"/>
  <c r="L3" i="11"/>
  <c r="J3" i="11"/>
  <c r="I3" i="11"/>
  <c r="Z3" i="11" s="1"/>
  <c r="H3" i="11"/>
  <c r="P3" i="11" s="1"/>
  <c r="G3" i="11"/>
  <c r="Y3" i="11" s="1"/>
  <c r="L2" i="11"/>
  <c r="J2" i="11"/>
  <c r="I2" i="11"/>
  <c r="Z2" i="11" s="1"/>
  <c r="H2" i="11"/>
  <c r="G2" i="11"/>
  <c r="AR27" i="12" l="1"/>
  <c r="AH19" i="12"/>
  <c r="O28" i="12"/>
  <c r="AR33" i="12"/>
  <c r="AI33" i="12"/>
  <c r="N16" i="12"/>
  <c r="J20" i="12"/>
  <c r="AE20" i="12" s="1"/>
  <c r="AR18" i="12"/>
  <c r="AH13" i="12"/>
  <c r="AI4" i="12"/>
  <c r="AI12" i="12"/>
  <c r="AR29" i="12"/>
  <c r="AI20" i="12"/>
  <c r="J26" i="12"/>
  <c r="AB26" i="12" s="1"/>
  <c r="AI31" i="12"/>
  <c r="O32" i="12"/>
  <c r="O27" i="12"/>
  <c r="N30" i="12"/>
  <c r="O24" i="12"/>
  <c r="N4" i="12"/>
  <c r="N12" i="12"/>
  <c r="AN24" i="12"/>
  <c r="AO13" i="12"/>
  <c r="AR15" i="12"/>
  <c r="AR3" i="12"/>
  <c r="AI10" i="12"/>
  <c r="AH15" i="12"/>
  <c r="AR20" i="12"/>
  <c r="AR21" i="12"/>
  <c r="AI25" i="12"/>
  <c r="AH26" i="12"/>
  <c r="AN32" i="12"/>
  <c r="AR7" i="12"/>
  <c r="AH20" i="12"/>
  <c r="M7" i="12"/>
  <c r="E7" i="12" s="1"/>
  <c r="M6" i="12"/>
  <c r="E6" i="12" s="1"/>
  <c r="O8" i="12"/>
  <c r="AN10" i="12"/>
  <c r="M15" i="12"/>
  <c r="E15" i="12" s="1"/>
  <c r="AI23" i="12"/>
  <c r="M29" i="12"/>
  <c r="E29" i="12" s="1"/>
  <c r="M32" i="12"/>
  <c r="E32" i="12" s="1"/>
  <c r="AH5" i="12"/>
  <c r="O9" i="12"/>
  <c r="AR17" i="12"/>
  <c r="AH18" i="12"/>
  <c r="O19" i="12"/>
  <c r="N22" i="12"/>
  <c r="M24" i="12"/>
  <c r="E24" i="12" s="1"/>
  <c r="AI28" i="12"/>
  <c r="J5" i="12"/>
  <c r="AB5" i="12" s="1"/>
  <c r="AR10" i="12"/>
  <c r="M11" i="12"/>
  <c r="E11" i="12" s="1"/>
  <c r="O26" i="12"/>
  <c r="O16" i="12"/>
  <c r="AR19" i="12"/>
  <c r="AR25" i="12"/>
  <c r="M26" i="12"/>
  <c r="E26" i="12" s="1"/>
  <c r="AN26" i="12"/>
  <c r="O6" i="12"/>
  <c r="J8" i="12"/>
  <c r="AC8" i="12" s="1"/>
  <c r="M19" i="12"/>
  <c r="E19" i="12" s="1"/>
  <c r="J23" i="12"/>
  <c r="D23" i="12" s="1"/>
  <c r="AH28" i="12"/>
  <c r="AH31" i="12"/>
  <c r="AI5" i="12"/>
  <c r="N9" i="12"/>
  <c r="O14" i="12"/>
  <c r="O17" i="12"/>
  <c r="O18" i="12"/>
  <c r="M21" i="12"/>
  <c r="E21" i="12" s="1"/>
  <c r="AR28" i="12"/>
  <c r="M5" i="12"/>
  <c r="E5" i="12" s="1"/>
  <c r="J7" i="12"/>
  <c r="AC7" i="12" s="1"/>
  <c r="AI13" i="12"/>
  <c r="AH23" i="12"/>
  <c r="AH8" i="12"/>
  <c r="AH7" i="12"/>
  <c r="M8" i="12"/>
  <c r="E8" i="12" s="1"/>
  <c r="AN8" i="12"/>
  <c r="J13" i="12"/>
  <c r="D13" i="12" s="1"/>
  <c r="M14" i="12"/>
  <c r="E14" i="12" s="1"/>
  <c r="J15" i="12"/>
  <c r="AL15" i="12" s="1"/>
  <c r="AI16" i="12"/>
  <c r="AI17" i="12"/>
  <c r="M18" i="12"/>
  <c r="E18" i="12" s="1"/>
  <c r="J28" i="12"/>
  <c r="AB28" i="12" s="1"/>
  <c r="M3" i="12"/>
  <c r="E3" i="12" s="1"/>
  <c r="AR9" i="12"/>
  <c r="AR11" i="12"/>
  <c r="AN16" i="12"/>
  <c r="AN17" i="12"/>
  <c r="M25" i="12"/>
  <c r="E25" i="12" s="1"/>
  <c r="M33" i="12"/>
  <c r="E33" i="12" s="1"/>
  <c r="AI9" i="12"/>
  <c r="M12" i="12"/>
  <c r="E12" i="12" s="1"/>
  <c r="AR12" i="12"/>
  <c r="AH12" i="12"/>
  <c r="J12" i="12"/>
  <c r="AB12" i="12" s="1"/>
  <c r="M13" i="12"/>
  <c r="E13" i="12" s="1"/>
  <c r="AN11" i="12"/>
  <c r="O11" i="12"/>
  <c r="AI11" i="12"/>
  <c r="N14" i="12"/>
  <c r="AH14" i="12"/>
  <c r="AO14" i="12"/>
  <c r="M10" i="12"/>
  <c r="E10" i="12" s="1"/>
  <c r="M4" i="12"/>
  <c r="E4" i="12" s="1"/>
  <c r="AR4" i="12"/>
  <c r="AH4" i="12"/>
  <c r="J4" i="12"/>
  <c r="AE4" i="12" s="1"/>
  <c r="O20" i="12"/>
  <c r="AN3" i="12"/>
  <c r="O3" i="12"/>
  <c r="AI3" i="12"/>
  <c r="N6" i="12"/>
  <c r="AH6" i="12"/>
  <c r="AO6" i="12"/>
  <c r="O10" i="12"/>
  <c r="J3" i="12"/>
  <c r="AE3" i="12" s="1"/>
  <c r="AH3" i="12"/>
  <c r="O4" i="12"/>
  <c r="AR5" i="12"/>
  <c r="N7" i="12"/>
  <c r="AI8" i="12"/>
  <c r="J11" i="12"/>
  <c r="D11" i="12" s="1"/>
  <c r="AH11" i="12"/>
  <c r="O12" i="12"/>
  <c r="AR13" i="12"/>
  <c r="N15" i="12"/>
  <c r="M16" i="12"/>
  <c r="AR16" i="12"/>
  <c r="J16" i="12"/>
  <c r="AE16" i="12" s="1"/>
  <c r="AI19" i="12"/>
  <c r="AN4" i="12"/>
  <c r="J6" i="12"/>
  <c r="AF6" i="12" s="1"/>
  <c r="O7" i="12"/>
  <c r="AR8" i="12"/>
  <c r="AO9" i="12"/>
  <c r="N10" i="12"/>
  <c r="AN12" i="12"/>
  <c r="J14" i="12"/>
  <c r="AF14" i="12" s="1"/>
  <c r="O15" i="12"/>
  <c r="J19" i="12"/>
  <c r="AC19" i="12" s="1"/>
  <c r="M20" i="12"/>
  <c r="E20" i="12" s="1"/>
  <c r="M22" i="12"/>
  <c r="E22" i="12" s="1"/>
  <c r="AR22" i="12"/>
  <c r="AH22" i="12"/>
  <c r="J22" i="12"/>
  <c r="AE22" i="12" s="1"/>
  <c r="N23" i="12"/>
  <c r="AO4" i="12"/>
  <c r="N5" i="12"/>
  <c r="AI6" i="12"/>
  <c r="AN7" i="12"/>
  <c r="J9" i="12"/>
  <c r="AB9" i="12" s="1"/>
  <c r="AH9" i="12"/>
  <c r="AO12" i="12"/>
  <c r="N13" i="12"/>
  <c r="AI14" i="12"/>
  <c r="AO15" i="12"/>
  <c r="AH16" i="12"/>
  <c r="AO16" i="12"/>
  <c r="M17" i="12"/>
  <c r="E17" i="12" s="1"/>
  <c r="AO18" i="12"/>
  <c r="N18" i="12"/>
  <c r="AN21" i="12"/>
  <c r="O21" i="12"/>
  <c r="AI21" i="12"/>
  <c r="N24" i="12"/>
  <c r="AH24" i="12"/>
  <c r="AO24" i="12"/>
  <c r="O5" i="12"/>
  <c r="AR6" i="12"/>
  <c r="N8" i="12"/>
  <c r="O13" i="12"/>
  <c r="AR14" i="12"/>
  <c r="N31" i="12"/>
  <c r="N3" i="12"/>
  <c r="AO10" i="12"/>
  <c r="N11" i="12"/>
  <c r="J18" i="12"/>
  <c r="AE18" i="12" s="1"/>
  <c r="M27" i="12"/>
  <c r="E27" i="12" s="1"/>
  <c r="J27" i="12"/>
  <c r="AL27" i="12" s="1"/>
  <c r="M30" i="12"/>
  <c r="E30" i="12" s="1"/>
  <c r="AR30" i="12"/>
  <c r="J30" i="12"/>
  <c r="AB30" i="12" s="1"/>
  <c r="N32" i="12"/>
  <c r="AH32" i="12"/>
  <c r="AO32" i="12"/>
  <c r="AI7" i="12"/>
  <c r="M9" i="12"/>
  <c r="E9" i="12" s="1"/>
  <c r="J10" i="12"/>
  <c r="AC10" i="12" s="1"/>
  <c r="AH10" i="12"/>
  <c r="AI15" i="12"/>
  <c r="AN29" i="12"/>
  <c r="O29" i="12"/>
  <c r="AI29" i="12"/>
  <c r="AH17" i="12"/>
  <c r="AO17" i="12"/>
  <c r="N17" i="12"/>
  <c r="AI27" i="12"/>
  <c r="AI18" i="12"/>
  <c r="AN19" i="12"/>
  <c r="J21" i="12"/>
  <c r="AF21" i="12" s="1"/>
  <c r="AH21" i="12"/>
  <c r="O22" i="12"/>
  <c r="AR23" i="12"/>
  <c r="N25" i="12"/>
  <c r="AI26" i="12"/>
  <c r="AN27" i="12"/>
  <c r="M28" i="12"/>
  <c r="E28" i="12" s="1"/>
  <c r="J29" i="12"/>
  <c r="AE29" i="12" s="1"/>
  <c r="AH29" i="12"/>
  <c r="O30" i="12"/>
  <c r="AR31" i="12"/>
  <c r="N33" i="12"/>
  <c r="AO19" i="12"/>
  <c r="N20" i="12"/>
  <c r="AN22" i="12"/>
  <c r="M23" i="12"/>
  <c r="E23" i="12" s="1"/>
  <c r="J24" i="12"/>
  <c r="AC24" i="12" s="1"/>
  <c r="O25" i="12"/>
  <c r="AR26" i="12"/>
  <c r="AO27" i="12"/>
  <c r="N28" i="12"/>
  <c r="AN30" i="12"/>
  <c r="M31" i="12"/>
  <c r="E31" i="12" s="1"/>
  <c r="J32" i="12"/>
  <c r="AF32" i="12" s="1"/>
  <c r="O33" i="12"/>
  <c r="AI24" i="12"/>
  <c r="AH27" i="12"/>
  <c r="AO30" i="12"/>
  <c r="AI32" i="12"/>
  <c r="AN33" i="12"/>
  <c r="AN20" i="12"/>
  <c r="O23" i="12"/>
  <c r="AR24" i="12"/>
  <c r="AO25" i="12"/>
  <c r="N26" i="12"/>
  <c r="AN28" i="12"/>
  <c r="AH30" i="12"/>
  <c r="O31" i="12"/>
  <c r="AR32" i="12"/>
  <c r="AO33" i="12"/>
  <c r="J17" i="12"/>
  <c r="AK17" i="12" s="1"/>
  <c r="AO20" i="12"/>
  <c r="N21" i="12"/>
  <c r="AI22" i="12"/>
  <c r="J25" i="12"/>
  <c r="AB25" i="12" s="1"/>
  <c r="AH25" i="12"/>
  <c r="AO28" i="12"/>
  <c r="N29" i="12"/>
  <c r="AI30" i="12"/>
  <c r="J33" i="12"/>
  <c r="AB33" i="12" s="1"/>
  <c r="AH33" i="12"/>
  <c r="N19" i="12"/>
  <c r="N27" i="12"/>
  <c r="J31" i="12"/>
  <c r="AL31" i="12" s="1"/>
  <c r="W2" i="11"/>
  <c r="AA25" i="11"/>
  <c r="O8" i="11"/>
  <c r="W14" i="11"/>
  <c r="M23" i="11"/>
  <c r="F23" i="11" s="1"/>
  <c r="M11" i="11"/>
  <c r="F11" i="11" s="1"/>
  <c r="O32" i="11"/>
  <c r="W26" i="11"/>
  <c r="W30" i="11"/>
  <c r="Z11" i="11"/>
  <c r="O21" i="11"/>
  <c r="M15" i="11"/>
  <c r="F15" i="11" s="1"/>
  <c r="AA29" i="11"/>
  <c r="K6" i="11"/>
  <c r="X6" i="11" s="1"/>
  <c r="AA9" i="11"/>
  <c r="K30" i="11"/>
  <c r="T30" i="11" s="1"/>
  <c r="K2" i="11"/>
  <c r="X2" i="11" s="1"/>
  <c r="O16" i="11"/>
  <c r="K23" i="11"/>
  <c r="O25" i="11"/>
  <c r="K19" i="11"/>
  <c r="E19" i="11" s="1"/>
  <c r="AA28" i="11"/>
  <c r="O12" i="11"/>
  <c r="K3" i="11"/>
  <c r="W6" i="11"/>
  <c r="K10" i="11"/>
  <c r="T10" i="11" s="1"/>
  <c r="AA11" i="11"/>
  <c r="AA13" i="11"/>
  <c r="Z15" i="11"/>
  <c r="O17" i="11"/>
  <c r="M19" i="11"/>
  <c r="Y22" i="11"/>
  <c r="K27" i="11"/>
  <c r="E27" i="11" s="1"/>
  <c r="AA32" i="11"/>
  <c r="K7" i="11"/>
  <c r="T7" i="11" s="1"/>
  <c r="K14" i="11"/>
  <c r="V14" i="11" s="1"/>
  <c r="AA15" i="11"/>
  <c r="Y26" i="11"/>
  <c r="K31" i="11"/>
  <c r="E31" i="11" s="1"/>
  <c r="M3" i="11"/>
  <c r="F3" i="11" s="1"/>
  <c r="Y6" i="11"/>
  <c r="W10" i="11"/>
  <c r="AA17" i="11"/>
  <c r="M27" i="11"/>
  <c r="Y30" i="11"/>
  <c r="Y2" i="11"/>
  <c r="O5" i="11"/>
  <c r="M7" i="11"/>
  <c r="F7" i="11" s="1"/>
  <c r="K11" i="11"/>
  <c r="E11" i="11" s="1"/>
  <c r="K18" i="11"/>
  <c r="T18" i="11" s="1"/>
  <c r="AA19" i="11"/>
  <c r="AA21" i="11"/>
  <c r="O29" i="11"/>
  <c r="M31" i="11"/>
  <c r="Y10" i="11"/>
  <c r="K15" i="11"/>
  <c r="M18" i="11"/>
  <c r="F18" i="11" s="1"/>
  <c r="O20" i="11"/>
  <c r="K22" i="11"/>
  <c r="V22" i="11" s="1"/>
  <c r="AA23" i="11"/>
  <c r="P32" i="11"/>
  <c r="AA3" i="11"/>
  <c r="AA5" i="11"/>
  <c r="Y14" i="11"/>
  <c r="W18" i="11"/>
  <c r="AA20" i="11"/>
  <c r="O24" i="11"/>
  <c r="K26" i="11"/>
  <c r="V26" i="11" s="1"/>
  <c r="AA27" i="11"/>
  <c r="O4" i="11"/>
  <c r="AA7" i="11"/>
  <c r="O13" i="11"/>
  <c r="W22" i="11"/>
  <c r="AA24" i="11"/>
  <c r="M26" i="11"/>
  <c r="F26" i="11" s="1"/>
  <c r="O28" i="11"/>
  <c r="AA31" i="11"/>
  <c r="M10" i="11"/>
  <c r="AA12" i="11"/>
  <c r="W5" i="11"/>
  <c r="K5" i="11"/>
  <c r="T5" i="11" s="1"/>
  <c r="K13" i="11"/>
  <c r="W13" i="11"/>
  <c r="M2" i="11"/>
  <c r="O9" i="11"/>
  <c r="AA4" i="11"/>
  <c r="M6" i="11"/>
  <c r="M14" i="11"/>
  <c r="F14" i="11" s="1"/>
  <c r="P4" i="11"/>
  <c r="AA8" i="11"/>
  <c r="P12" i="11"/>
  <c r="AA16" i="11"/>
  <c r="K9" i="11"/>
  <c r="W9" i="11"/>
  <c r="P20" i="11"/>
  <c r="P24" i="11"/>
  <c r="O15" i="11"/>
  <c r="O19" i="11"/>
  <c r="M22" i="11"/>
  <c r="O23" i="11"/>
  <c r="K25" i="11"/>
  <c r="E25" i="11" s="1"/>
  <c r="W25" i="11"/>
  <c r="K29" i="11"/>
  <c r="T29" i="11" s="1"/>
  <c r="M30" i="11"/>
  <c r="O31" i="11"/>
  <c r="O27" i="11"/>
  <c r="O2" i="11"/>
  <c r="AA2" i="11"/>
  <c r="K4" i="11"/>
  <c r="V4" i="11" s="1"/>
  <c r="W4" i="11"/>
  <c r="M5" i="11"/>
  <c r="Y5" i="11"/>
  <c r="O6" i="11"/>
  <c r="AA6" i="11"/>
  <c r="K8" i="11"/>
  <c r="T8" i="11" s="1"/>
  <c r="W8" i="11"/>
  <c r="M9" i="11"/>
  <c r="F9" i="11" s="1"/>
  <c r="Y9" i="11"/>
  <c r="O10" i="11"/>
  <c r="AA10" i="11"/>
  <c r="K12" i="11"/>
  <c r="T12" i="11" s="1"/>
  <c r="W12" i="11"/>
  <c r="M13" i="11"/>
  <c r="F13" i="11" s="1"/>
  <c r="Y13" i="11"/>
  <c r="O14" i="11"/>
  <c r="AA14" i="11"/>
  <c r="K16" i="11"/>
  <c r="X16" i="11" s="1"/>
  <c r="W16" i="11"/>
  <c r="M17" i="11"/>
  <c r="F17" i="11" s="1"/>
  <c r="Y17" i="11"/>
  <c r="O18" i="11"/>
  <c r="AA18" i="11"/>
  <c r="K20" i="11"/>
  <c r="D20" i="11" s="1"/>
  <c r="W20" i="11"/>
  <c r="M21" i="11"/>
  <c r="F21" i="11" s="1"/>
  <c r="Y21" i="11"/>
  <c r="O22" i="11"/>
  <c r="AA22" i="11"/>
  <c r="K24" i="11"/>
  <c r="T24" i="11" s="1"/>
  <c r="W24" i="11"/>
  <c r="M25" i="11"/>
  <c r="F25" i="11" s="1"/>
  <c r="Y25" i="11"/>
  <c r="O26" i="11"/>
  <c r="AA26" i="11"/>
  <c r="K28" i="11"/>
  <c r="W28" i="11"/>
  <c r="M29" i="11"/>
  <c r="F29" i="11" s="1"/>
  <c r="Y29" i="11"/>
  <c r="O30" i="11"/>
  <c r="AA30" i="11"/>
  <c r="K32" i="11"/>
  <c r="W32" i="11"/>
  <c r="O11" i="11"/>
  <c r="P2" i="11"/>
  <c r="Z5" i="11"/>
  <c r="Z9" i="11"/>
  <c r="Z13" i="11"/>
  <c r="Z17" i="11"/>
  <c r="Z21" i="11"/>
  <c r="Z25" i="11"/>
  <c r="Z29" i="11"/>
  <c r="P28" i="11"/>
  <c r="O3" i="11"/>
  <c r="W29" i="11"/>
  <c r="W3" i="11"/>
  <c r="M4" i="11"/>
  <c r="F4" i="11" s="1"/>
  <c r="Y4" i="11"/>
  <c r="W7" i="11"/>
  <c r="M8" i="11"/>
  <c r="F8" i="11" s="1"/>
  <c r="Y8" i="11"/>
  <c r="W11" i="11"/>
  <c r="M12" i="11"/>
  <c r="F12" i="11" s="1"/>
  <c r="Y12" i="11"/>
  <c r="W15" i="11"/>
  <c r="M16" i="11"/>
  <c r="F16" i="11" s="1"/>
  <c r="Y16" i="11"/>
  <c r="W19" i="11"/>
  <c r="M20" i="11"/>
  <c r="F20" i="11" s="1"/>
  <c r="Y20" i="11"/>
  <c r="W23" i="11"/>
  <c r="M24" i="11"/>
  <c r="F24" i="11" s="1"/>
  <c r="Y24" i="11"/>
  <c r="W27" i="11"/>
  <c r="M28" i="11"/>
  <c r="F28" i="11" s="1"/>
  <c r="Y28" i="11"/>
  <c r="W31" i="11"/>
  <c r="M32" i="11"/>
  <c r="F32" i="11" s="1"/>
  <c r="Y32" i="11"/>
  <c r="O7" i="11"/>
  <c r="K17" i="11"/>
  <c r="W17" i="11"/>
  <c r="K21" i="11"/>
  <c r="W21" i="11"/>
  <c r="AF15" i="12" l="1"/>
  <c r="AE8" i="12"/>
  <c r="D8" i="12"/>
  <c r="P19" i="12"/>
  <c r="U19" i="12" s="1"/>
  <c r="W19" i="12" s="1"/>
  <c r="P27" i="12"/>
  <c r="U27" i="12" s="1"/>
  <c r="W27" i="12" s="1"/>
  <c r="P28" i="12"/>
  <c r="Q28" i="12" s="1"/>
  <c r="T28" i="12" s="1"/>
  <c r="P9" i="12"/>
  <c r="U9" i="12" s="1"/>
  <c r="W9" i="12" s="1"/>
  <c r="P4" i="12"/>
  <c r="U4" i="12" s="1"/>
  <c r="W4" i="12" s="1"/>
  <c r="AK23" i="12"/>
  <c r="AB15" i="12"/>
  <c r="AK15" i="12"/>
  <c r="D15" i="12"/>
  <c r="AF23" i="12"/>
  <c r="AE12" i="12"/>
  <c r="P32" i="12"/>
  <c r="S32" i="12" s="1"/>
  <c r="AL8" i="12"/>
  <c r="P16" i="12"/>
  <c r="Q16" i="12" s="1"/>
  <c r="T16" i="12" s="1"/>
  <c r="V16" i="12" s="1"/>
  <c r="AF20" i="12"/>
  <c r="P17" i="12"/>
  <c r="Q17" i="12" s="1"/>
  <c r="T17" i="12" s="1"/>
  <c r="AB8" i="12"/>
  <c r="AL29" i="12"/>
  <c r="P26" i="12"/>
  <c r="Q26" i="12" s="1"/>
  <c r="T26" i="12" s="1"/>
  <c r="AL20" i="12"/>
  <c r="AK20" i="12"/>
  <c r="AC20" i="12"/>
  <c r="AF8" i="12"/>
  <c r="D26" i="12"/>
  <c r="AK8" i="12"/>
  <c r="D20" i="12"/>
  <c r="P12" i="12"/>
  <c r="U12" i="12" s="1"/>
  <c r="W12" i="12" s="1"/>
  <c r="AB20" i="12"/>
  <c r="AL13" i="12"/>
  <c r="AK13" i="12"/>
  <c r="AC13" i="12"/>
  <c r="AB13" i="12"/>
  <c r="AB16" i="12"/>
  <c r="AF7" i="12"/>
  <c r="D5" i="12"/>
  <c r="C10" i="11"/>
  <c r="AK16" i="12"/>
  <c r="AE7" i="12"/>
  <c r="D7" i="12"/>
  <c r="X19" i="11"/>
  <c r="AB7" i="12"/>
  <c r="T19" i="11"/>
  <c r="AF26" i="12"/>
  <c r="AB27" i="12"/>
  <c r="AE26" i="12"/>
  <c r="AL26" i="12"/>
  <c r="P8" i="12"/>
  <c r="S8" i="12" s="1"/>
  <c r="P14" i="12"/>
  <c r="U14" i="12" s="1"/>
  <c r="W14" i="12" s="1"/>
  <c r="AK26" i="12"/>
  <c r="P6" i="12"/>
  <c r="U6" i="12" s="1"/>
  <c r="W6" i="12" s="1"/>
  <c r="AC26" i="12"/>
  <c r="C19" i="11"/>
  <c r="D25" i="12"/>
  <c r="AE23" i="12"/>
  <c r="AC23" i="12"/>
  <c r="P30" i="12"/>
  <c r="U30" i="12" s="1"/>
  <c r="W30" i="12" s="1"/>
  <c r="AB23" i="12"/>
  <c r="AL5" i="12"/>
  <c r="AF13" i="12"/>
  <c r="AC15" i="12"/>
  <c r="AF5" i="12"/>
  <c r="AC29" i="12"/>
  <c r="P11" i="12"/>
  <c r="U11" i="12" s="1"/>
  <c r="W11" i="12" s="1"/>
  <c r="AE13" i="12"/>
  <c r="P24" i="12"/>
  <c r="Q24" i="12" s="1"/>
  <c r="T24" i="12" s="1"/>
  <c r="AF12" i="12"/>
  <c r="AL7" i="12"/>
  <c r="AL23" i="12"/>
  <c r="AB3" i="12"/>
  <c r="AE15" i="12"/>
  <c r="AL3" i="12"/>
  <c r="P3" i="12"/>
  <c r="Q3" i="12" s="1"/>
  <c r="T3" i="12" s="1"/>
  <c r="AC16" i="12"/>
  <c r="P10" i="12"/>
  <c r="S10" i="12" s="1"/>
  <c r="AK5" i="12"/>
  <c r="AC22" i="12"/>
  <c r="AE5" i="12"/>
  <c r="P18" i="12"/>
  <c r="S18" i="12" s="1"/>
  <c r="AC5" i="12"/>
  <c r="AF22" i="12"/>
  <c r="P22" i="12"/>
  <c r="U22" i="12" s="1"/>
  <c r="W22" i="12" s="1"/>
  <c r="AK24" i="12"/>
  <c r="P20" i="12"/>
  <c r="U20" i="12" s="1"/>
  <c r="W20" i="12" s="1"/>
  <c r="P29" i="12"/>
  <c r="S29" i="12" s="1"/>
  <c r="AC27" i="12"/>
  <c r="AB22" i="12"/>
  <c r="AF4" i="12"/>
  <c r="AF27" i="12"/>
  <c r="AK22" i="12"/>
  <c r="AC3" i="12"/>
  <c r="D31" i="12"/>
  <c r="D3" i="12"/>
  <c r="C6" i="11"/>
  <c r="AK32" i="12"/>
  <c r="AL10" i="12"/>
  <c r="T6" i="11"/>
  <c r="AE33" i="12"/>
  <c r="AB29" i="12"/>
  <c r="P13" i="12"/>
  <c r="S13" i="12" s="1"/>
  <c r="AL21" i="12"/>
  <c r="AE21" i="12"/>
  <c r="AE28" i="12"/>
  <c r="P21" i="12"/>
  <c r="S21" i="12" s="1"/>
  <c r="P25" i="12"/>
  <c r="S25" i="12" s="1"/>
  <c r="D17" i="12"/>
  <c r="AE10" i="12"/>
  <c r="AF3" i="12"/>
  <c r="AK6" i="12"/>
  <c r="AC21" i="12"/>
  <c r="AK28" i="12"/>
  <c r="D24" i="12"/>
  <c r="AL18" i="12"/>
  <c r="AE14" i="12"/>
  <c r="AF28" i="12"/>
  <c r="AL28" i="12"/>
  <c r="AL33" i="12"/>
  <c r="AC28" i="12"/>
  <c r="AB6" i="12"/>
  <c r="AK7" i="12"/>
  <c r="AB32" i="12"/>
  <c r="AL24" i="12"/>
  <c r="D28" i="12"/>
  <c r="AL17" i="12"/>
  <c r="D29" i="12"/>
  <c r="AC32" i="12"/>
  <c r="AE6" i="12"/>
  <c r="AE11" i="12"/>
  <c r="AB19" i="12"/>
  <c r="AF30" i="12"/>
  <c r="AE30" i="12"/>
  <c r="AB17" i="12"/>
  <c r="D32" i="12"/>
  <c r="AL11" i="12"/>
  <c r="AE24" i="12"/>
  <c r="D22" i="12"/>
  <c r="AL22" i="12"/>
  <c r="AF16" i="12"/>
  <c r="D16" i="12"/>
  <c r="AL16" i="12"/>
  <c r="AF24" i="12"/>
  <c r="AF19" i="12"/>
  <c r="AL9" i="12"/>
  <c r="AK9" i="12"/>
  <c r="D9" i="12"/>
  <c r="AE9" i="12"/>
  <c r="D6" i="12"/>
  <c r="AF17" i="12"/>
  <c r="D14" i="12"/>
  <c r="AF11" i="12"/>
  <c r="D30" i="12"/>
  <c r="AL30" i="12"/>
  <c r="AF31" i="12"/>
  <c r="AK4" i="12"/>
  <c r="AC4" i="12"/>
  <c r="D4" i="12"/>
  <c r="AL4" i="12"/>
  <c r="AB14" i="12"/>
  <c r="D19" i="12"/>
  <c r="AK19" i="12"/>
  <c r="AE19" i="12"/>
  <c r="N23" i="11"/>
  <c r="AK25" i="12"/>
  <c r="AC25" i="12"/>
  <c r="AE25" i="12"/>
  <c r="AE17" i="12"/>
  <c r="AK29" i="12"/>
  <c r="AF29" i="12"/>
  <c r="AF18" i="12"/>
  <c r="AC18" i="12"/>
  <c r="AK18" i="12"/>
  <c r="AB24" i="12"/>
  <c r="D21" i="12"/>
  <c r="D18" i="12"/>
  <c r="P5" i="12"/>
  <c r="P15" i="12"/>
  <c r="AK10" i="12"/>
  <c r="AC6" i="12"/>
  <c r="AK3" i="12"/>
  <c r="AC14" i="12"/>
  <c r="AC9" i="12"/>
  <c r="D33" i="12"/>
  <c r="AK33" i="12"/>
  <c r="AC33" i="12"/>
  <c r="AK31" i="12"/>
  <c r="P33" i="12"/>
  <c r="AL25" i="12"/>
  <c r="AK27" i="12"/>
  <c r="D27" i="12"/>
  <c r="AE27" i="12"/>
  <c r="E16" i="12"/>
  <c r="P31" i="12"/>
  <c r="AB21" i="12"/>
  <c r="AB18" i="12"/>
  <c r="AK30" i="12"/>
  <c r="AB4" i="12"/>
  <c r="AK14" i="12"/>
  <c r="AC11" i="12"/>
  <c r="AK12" i="12"/>
  <c r="AC12" i="12"/>
  <c r="D12" i="12"/>
  <c r="AL12" i="12"/>
  <c r="AF33" i="12"/>
  <c r="AF25" i="12"/>
  <c r="AC31" i="12"/>
  <c r="AC30" i="12"/>
  <c r="D10" i="12"/>
  <c r="AB10" i="12"/>
  <c r="AL32" i="12"/>
  <c r="AF10" i="12"/>
  <c r="AK21" i="12"/>
  <c r="AB11" i="12"/>
  <c r="P23" i="12"/>
  <c r="P7" i="12"/>
  <c r="AK11" i="12"/>
  <c r="AE31" i="12"/>
  <c r="AB31" i="12"/>
  <c r="AE32" i="12"/>
  <c r="AC17" i="12"/>
  <c r="AF9" i="12"/>
  <c r="AL19" i="12"/>
  <c r="AL6" i="12"/>
  <c r="AL14" i="12"/>
  <c r="D23" i="11"/>
  <c r="V27" i="11"/>
  <c r="C23" i="11"/>
  <c r="V6" i="11"/>
  <c r="V19" i="11"/>
  <c r="E6" i="11"/>
  <c r="N26" i="11"/>
  <c r="D27" i="11"/>
  <c r="N5" i="11"/>
  <c r="D19" i="11"/>
  <c r="D6" i="11"/>
  <c r="E23" i="11"/>
  <c r="C15" i="11"/>
  <c r="V23" i="11"/>
  <c r="T23" i="11"/>
  <c r="X23" i="11"/>
  <c r="X7" i="11"/>
  <c r="D7" i="11"/>
  <c r="X4" i="11"/>
  <c r="D4" i="11"/>
  <c r="C21" i="11"/>
  <c r="E29" i="11"/>
  <c r="T15" i="11"/>
  <c r="X29" i="11"/>
  <c r="C2" i="11"/>
  <c r="X12" i="11"/>
  <c r="T11" i="11"/>
  <c r="C17" i="11"/>
  <c r="D12" i="11"/>
  <c r="V30" i="11"/>
  <c r="N7" i="11"/>
  <c r="V7" i="11"/>
  <c r="C30" i="11"/>
  <c r="X15" i="11"/>
  <c r="N29" i="11"/>
  <c r="D15" i="11"/>
  <c r="X5" i="11"/>
  <c r="C22" i="11"/>
  <c r="X11" i="11"/>
  <c r="V15" i="11"/>
  <c r="F5" i="11"/>
  <c r="D5" i="11"/>
  <c r="D11" i="11"/>
  <c r="V29" i="11"/>
  <c r="V11" i="11"/>
  <c r="D29" i="11"/>
  <c r="V5" i="11"/>
  <c r="N11" i="11"/>
  <c r="V10" i="11"/>
  <c r="N3" i="11"/>
  <c r="V31" i="11"/>
  <c r="N31" i="11"/>
  <c r="X31" i="11"/>
  <c r="D10" i="11"/>
  <c r="D31" i="11"/>
  <c r="X27" i="11"/>
  <c r="T31" i="11"/>
  <c r="T27" i="11"/>
  <c r="N27" i="11"/>
  <c r="N32" i="11"/>
  <c r="N28" i="11"/>
  <c r="C3" i="11"/>
  <c r="F19" i="11"/>
  <c r="E18" i="11"/>
  <c r="N2" i="11"/>
  <c r="E3" i="11"/>
  <c r="X18" i="11"/>
  <c r="V18" i="11"/>
  <c r="V2" i="11"/>
  <c r="D14" i="11"/>
  <c r="E2" i="11"/>
  <c r="N4" i="11"/>
  <c r="X28" i="11"/>
  <c r="N17" i="11"/>
  <c r="V3" i="11"/>
  <c r="T3" i="11"/>
  <c r="N18" i="11"/>
  <c r="C14" i="11"/>
  <c r="N13" i="11"/>
  <c r="D18" i="11"/>
  <c r="T2" i="11"/>
  <c r="C27" i="11"/>
  <c r="D2" i="11"/>
  <c r="F27" i="11"/>
  <c r="X3" i="11"/>
  <c r="E5" i="11"/>
  <c r="E30" i="11"/>
  <c r="D3" i="11"/>
  <c r="N14" i="11"/>
  <c r="C9" i="11"/>
  <c r="D30" i="11"/>
  <c r="X30" i="11"/>
  <c r="T4" i="11"/>
  <c r="C18" i="11"/>
  <c r="D28" i="11"/>
  <c r="T13" i="11"/>
  <c r="F10" i="11"/>
  <c r="C11" i="11"/>
  <c r="T14" i="11"/>
  <c r="X14" i="11"/>
  <c r="E14" i="11"/>
  <c r="E10" i="11"/>
  <c r="T20" i="11"/>
  <c r="X32" i="11"/>
  <c r="X13" i="11"/>
  <c r="E7" i="11"/>
  <c r="V28" i="11"/>
  <c r="D13" i="11"/>
  <c r="V13" i="11"/>
  <c r="F2" i="11"/>
  <c r="T22" i="11"/>
  <c r="D22" i="11"/>
  <c r="X22" i="11"/>
  <c r="E22" i="11"/>
  <c r="C31" i="11"/>
  <c r="C7" i="11"/>
  <c r="E26" i="11"/>
  <c r="N20" i="11"/>
  <c r="C25" i="11"/>
  <c r="C26" i="11"/>
  <c r="E21" i="11"/>
  <c r="E17" i="11"/>
  <c r="E13" i="11"/>
  <c r="X10" i="11"/>
  <c r="N19" i="11"/>
  <c r="X21" i="11"/>
  <c r="T26" i="11"/>
  <c r="D26" i="11"/>
  <c r="E15" i="11"/>
  <c r="N15" i="11"/>
  <c r="F31" i="11"/>
  <c r="X26" i="11"/>
  <c r="N8" i="11"/>
  <c r="N21" i="11"/>
  <c r="E32" i="11"/>
  <c r="C32" i="11"/>
  <c r="E16" i="11"/>
  <c r="C16" i="11"/>
  <c r="T9" i="11"/>
  <c r="D32" i="11"/>
  <c r="D16" i="11"/>
  <c r="T32" i="11"/>
  <c r="V12" i="11"/>
  <c r="V17" i="11"/>
  <c r="F6" i="11"/>
  <c r="C13" i="11"/>
  <c r="V21" i="11"/>
  <c r="E24" i="11"/>
  <c r="C24" i="11"/>
  <c r="N16" i="11"/>
  <c r="N25" i="11"/>
  <c r="X20" i="11"/>
  <c r="N9" i="11"/>
  <c r="X25" i="11"/>
  <c r="X9" i="11"/>
  <c r="T21" i="11"/>
  <c r="E28" i="11"/>
  <c r="C28" i="11"/>
  <c r="V32" i="11"/>
  <c r="D25" i="11"/>
  <c r="X17" i="11"/>
  <c r="D9" i="11"/>
  <c r="T17" i="11"/>
  <c r="T25" i="11"/>
  <c r="E8" i="11"/>
  <c r="C8" i="11"/>
  <c r="E12" i="11"/>
  <c r="C12" i="11"/>
  <c r="D21" i="11"/>
  <c r="N24" i="11"/>
  <c r="X24" i="11"/>
  <c r="X8" i="11"/>
  <c r="N30" i="11"/>
  <c r="V24" i="11"/>
  <c r="D17" i="11"/>
  <c r="V8" i="11"/>
  <c r="C29" i="11"/>
  <c r="N10" i="11"/>
  <c r="T16" i="11"/>
  <c r="C5" i="11"/>
  <c r="F22" i="11"/>
  <c r="E20" i="11"/>
  <c r="C20" i="11"/>
  <c r="V20" i="11"/>
  <c r="N12" i="11"/>
  <c r="D24" i="11"/>
  <c r="D8" i="11"/>
  <c r="E4" i="11"/>
  <c r="C4" i="11"/>
  <c r="N22" i="11"/>
  <c r="V16" i="11"/>
  <c r="N6" i="11"/>
  <c r="T28" i="11"/>
  <c r="V25" i="11"/>
  <c r="E9" i="11"/>
  <c r="F30" i="11"/>
  <c r="V9" i="11"/>
  <c r="Q27" i="12" l="1"/>
  <c r="T27" i="12" s="1"/>
  <c r="Y27" i="12" s="1"/>
  <c r="S28" i="12"/>
  <c r="U28" i="12"/>
  <c r="W28" i="12" s="1"/>
  <c r="S27" i="12"/>
  <c r="U16" i="12"/>
  <c r="W16" i="12" s="1"/>
  <c r="U18" i="12"/>
  <c r="W18" i="12" s="1"/>
  <c r="Q19" i="12"/>
  <c r="T19" i="12" s="1"/>
  <c r="X19" i="12" s="1"/>
  <c r="S19" i="12"/>
  <c r="Q9" i="12"/>
  <c r="T9" i="12" s="1"/>
  <c r="V9" i="12" s="1"/>
  <c r="U32" i="12"/>
  <c r="W32" i="12" s="1"/>
  <c r="U13" i="12"/>
  <c r="W13" i="12" s="1"/>
  <c r="S9" i="12"/>
  <c r="Q4" i="12"/>
  <c r="T4" i="12" s="1"/>
  <c r="V4" i="12" s="1"/>
  <c r="S4" i="12"/>
  <c r="Q32" i="12"/>
  <c r="T32" i="12" s="1"/>
  <c r="V32" i="12" s="1"/>
  <c r="U17" i="12"/>
  <c r="W17" i="12" s="1"/>
  <c r="S3" i="12"/>
  <c r="U3" i="12"/>
  <c r="W3" i="12" s="1"/>
  <c r="U25" i="12"/>
  <c r="W25" i="12" s="1"/>
  <c r="Q25" i="12"/>
  <c r="T25" i="12" s="1"/>
  <c r="V25" i="12" s="1"/>
  <c r="U26" i="12"/>
  <c r="W26" i="12" s="1"/>
  <c r="Q12" i="12"/>
  <c r="R12" i="12" s="1"/>
  <c r="S24" i="12"/>
  <c r="U24" i="12"/>
  <c r="W24" i="12" s="1"/>
  <c r="S26" i="12"/>
  <c r="S17" i="12"/>
  <c r="S12" i="12"/>
  <c r="S16" i="12"/>
  <c r="Q13" i="12"/>
  <c r="T13" i="12" s="1"/>
  <c r="Q18" i="12"/>
  <c r="R18" i="12" s="1"/>
  <c r="U10" i="12"/>
  <c r="W10" i="12" s="1"/>
  <c r="Q10" i="12"/>
  <c r="R10" i="12" s="1"/>
  <c r="U8" i="12"/>
  <c r="W8" i="12" s="1"/>
  <c r="Q14" i="12"/>
  <c r="T14" i="12" s="1"/>
  <c r="X14" i="12" s="1"/>
  <c r="Q30" i="12"/>
  <c r="T30" i="12" s="1"/>
  <c r="Y30" i="12" s="1"/>
  <c r="S14" i="12"/>
  <c r="S30" i="12"/>
  <c r="Q8" i="12"/>
  <c r="T8" i="12" s="1"/>
  <c r="Q11" i="12"/>
  <c r="T11" i="12" s="1"/>
  <c r="Y11" i="12" s="1"/>
  <c r="U29" i="12"/>
  <c r="W29" i="12" s="1"/>
  <c r="Q21" i="12"/>
  <c r="R21" i="12" s="1"/>
  <c r="Q6" i="12"/>
  <c r="T6" i="12" s="1"/>
  <c r="X6" i="12" s="1"/>
  <c r="U21" i="12"/>
  <c r="W21" i="12" s="1"/>
  <c r="S6" i="12"/>
  <c r="Q22" i="12"/>
  <c r="T22" i="12" s="1"/>
  <c r="Y22" i="12" s="1"/>
  <c r="Q29" i="12"/>
  <c r="T29" i="12" s="1"/>
  <c r="V29" i="12" s="1"/>
  <c r="S11" i="12"/>
  <c r="S22" i="12"/>
  <c r="Q20" i="12"/>
  <c r="T20" i="12" s="1"/>
  <c r="V20" i="12" s="1"/>
  <c r="S20" i="12"/>
  <c r="R16" i="12"/>
  <c r="R26" i="12"/>
  <c r="R28" i="12"/>
  <c r="R17" i="12"/>
  <c r="R3" i="12"/>
  <c r="V28" i="12"/>
  <c r="V3" i="12"/>
  <c r="V24" i="12"/>
  <c r="V26" i="12"/>
  <c r="Q31" i="12"/>
  <c r="R31" i="12" s="1"/>
  <c r="U31" i="12"/>
  <c r="W31" i="12" s="1"/>
  <c r="S31" i="12"/>
  <c r="Q5" i="12"/>
  <c r="T5" i="12" s="1"/>
  <c r="U5" i="12"/>
  <c r="W5" i="12" s="1"/>
  <c r="S5" i="12"/>
  <c r="S7" i="12"/>
  <c r="Q7" i="12"/>
  <c r="T7" i="12" s="1"/>
  <c r="U7" i="12"/>
  <c r="W7" i="12" s="1"/>
  <c r="S15" i="12"/>
  <c r="Q15" i="12"/>
  <c r="T15" i="12" s="1"/>
  <c r="U15" i="12"/>
  <c r="W15" i="12" s="1"/>
  <c r="Q23" i="12"/>
  <c r="T23" i="12" s="1"/>
  <c r="U23" i="12"/>
  <c r="W23" i="12" s="1"/>
  <c r="S23" i="12"/>
  <c r="V17" i="12"/>
  <c r="R24" i="12"/>
  <c r="S33" i="12"/>
  <c r="Q33" i="12"/>
  <c r="R33" i="12" s="1"/>
  <c r="U33" i="12"/>
  <c r="W33" i="12" s="1"/>
  <c r="B25" i="11"/>
  <c r="B24" i="11"/>
  <c r="B5" i="11"/>
  <c r="B31" i="11"/>
  <c r="B17" i="11"/>
  <c r="B16" i="11"/>
  <c r="B2" i="11"/>
  <c r="B8" i="11"/>
  <c r="B28" i="11"/>
  <c r="B22" i="11"/>
  <c r="B20" i="11"/>
  <c r="B29" i="11"/>
  <c r="B11" i="11"/>
  <c r="B3" i="11"/>
  <c r="B18" i="11"/>
  <c r="B9" i="11"/>
  <c r="B32" i="11"/>
  <c r="B4" i="11"/>
  <c r="B19" i="11"/>
  <c r="B15" i="11"/>
  <c r="B30" i="11"/>
  <c r="B7" i="11"/>
  <c r="B13" i="11"/>
  <c r="B10" i="11"/>
  <c r="B21" i="11"/>
  <c r="B14" i="11"/>
  <c r="B26" i="11"/>
  <c r="B12" i="11"/>
  <c r="B6" i="11"/>
  <c r="B23" i="11"/>
  <c r="B27" i="11"/>
  <c r="R27" i="12" l="1"/>
  <c r="V27" i="12"/>
  <c r="AA27" i="12"/>
  <c r="AD27" i="12" s="1"/>
  <c r="C27" i="12"/>
  <c r="X27" i="12"/>
  <c r="C28" i="12"/>
  <c r="AA28" i="12"/>
  <c r="AD28" i="12" s="1"/>
  <c r="X28" i="12"/>
  <c r="Y28" i="12"/>
  <c r="J172" i="1"/>
  <c r="J167" i="1"/>
  <c r="J171" i="1"/>
  <c r="J166" i="1"/>
  <c r="N170" i="1"/>
  <c r="N165" i="1"/>
  <c r="J170" i="1"/>
  <c r="J165" i="1"/>
  <c r="N169" i="1"/>
  <c r="J169" i="1"/>
  <c r="N168" i="1"/>
  <c r="J168" i="1"/>
  <c r="C172" i="1"/>
  <c r="C171" i="1"/>
  <c r="G170" i="1"/>
  <c r="C170" i="1"/>
  <c r="G169" i="1"/>
  <c r="X16" i="12"/>
  <c r="C169" i="1"/>
  <c r="G168" i="1"/>
  <c r="C168" i="1"/>
  <c r="C167" i="1"/>
  <c r="C166" i="1"/>
  <c r="G165" i="1"/>
  <c r="C165" i="1"/>
  <c r="X8" i="12"/>
  <c r="X3" i="12"/>
  <c r="Y3" i="12"/>
  <c r="Y16" i="12"/>
  <c r="C16" i="12"/>
  <c r="AA16" i="12"/>
  <c r="AP16" i="12" s="1"/>
  <c r="T12" i="12"/>
  <c r="AA12" i="12" s="1"/>
  <c r="AJ12" i="12" s="1"/>
  <c r="Y9" i="12"/>
  <c r="AA19" i="12"/>
  <c r="AM19" i="12" s="1"/>
  <c r="X32" i="12"/>
  <c r="AA9" i="12"/>
  <c r="AJ9" i="12" s="1"/>
  <c r="V19" i="12"/>
  <c r="C32" i="12"/>
  <c r="X9" i="12"/>
  <c r="R9" i="12"/>
  <c r="C9" i="12"/>
  <c r="C11" i="12"/>
  <c r="X4" i="12"/>
  <c r="R4" i="12"/>
  <c r="C4" i="12"/>
  <c r="AA4" i="12"/>
  <c r="AD4" i="12" s="1"/>
  <c r="Y4" i="12"/>
  <c r="R30" i="12"/>
  <c r="AA30" i="12"/>
  <c r="AP30" i="12" s="1"/>
  <c r="C19" i="12"/>
  <c r="R19" i="12"/>
  <c r="R25" i="12"/>
  <c r="AA13" i="12"/>
  <c r="Z13" i="12" s="1"/>
  <c r="AA17" i="12"/>
  <c r="AD17" i="12" s="1"/>
  <c r="Y19" i="12"/>
  <c r="C17" i="12"/>
  <c r="AA32" i="12"/>
  <c r="AP32" i="12" s="1"/>
  <c r="Y17" i="12"/>
  <c r="Y32" i="12"/>
  <c r="X17" i="12"/>
  <c r="R32" i="12"/>
  <c r="Y26" i="12"/>
  <c r="C26" i="12"/>
  <c r="Y13" i="12"/>
  <c r="X24" i="12"/>
  <c r="X26" i="12"/>
  <c r="X22" i="12"/>
  <c r="C24" i="12"/>
  <c r="X25" i="12"/>
  <c r="AA26" i="12"/>
  <c r="AG26" i="12" s="1"/>
  <c r="C3" i="12"/>
  <c r="C25" i="12"/>
  <c r="R14" i="12"/>
  <c r="AA25" i="12"/>
  <c r="AQ25" i="12" s="1"/>
  <c r="AA11" i="12"/>
  <c r="AM11" i="12" s="1"/>
  <c r="AA3" i="12"/>
  <c r="AD3" i="12" s="1"/>
  <c r="C13" i="12"/>
  <c r="Y25" i="12"/>
  <c r="AA8" i="12"/>
  <c r="AM8" i="12" s="1"/>
  <c r="C8" i="12"/>
  <c r="AA24" i="12"/>
  <c r="AD24" i="12" s="1"/>
  <c r="Y8" i="12"/>
  <c r="C22" i="12"/>
  <c r="Y24" i="12"/>
  <c r="R6" i="12"/>
  <c r="V8" i="12"/>
  <c r="T18" i="12"/>
  <c r="C18" i="12" s="1"/>
  <c r="C14" i="12"/>
  <c r="AA22" i="12"/>
  <c r="AQ22" i="12" s="1"/>
  <c r="Y14" i="12"/>
  <c r="V13" i="12"/>
  <c r="R13" i="12"/>
  <c r="X13" i="12"/>
  <c r="R11" i="12"/>
  <c r="X30" i="12"/>
  <c r="C30" i="12"/>
  <c r="AA6" i="12"/>
  <c r="AM6" i="12" s="1"/>
  <c r="V30" i="12"/>
  <c r="Y6" i="12"/>
  <c r="R22" i="12"/>
  <c r="Y29" i="12"/>
  <c r="AA14" i="12"/>
  <c r="AM14" i="12" s="1"/>
  <c r="V11" i="12"/>
  <c r="V6" i="12"/>
  <c r="V14" i="12"/>
  <c r="X11" i="12"/>
  <c r="C6" i="12"/>
  <c r="T10" i="12"/>
  <c r="Y10" i="12" s="1"/>
  <c r="R8" i="12"/>
  <c r="J60" i="1"/>
  <c r="C20" i="12"/>
  <c r="C60" i="1"/>
  <c r="T21" i="12"/>
  <c r="V21" i="12" s="1"/>
  <c r="R20" i="12"/>
  <c r="AA20" i="12"/>
  <c r="AD20" i="12" s="1"/>
  <c r="X29" i="12"/>
  <c r="C29" i="12"/>
  <c r="V22" i="12"/>
  <c r="X20" i="12"/>
  <c r="AA29" i="12"/>
  <c r="AM29" i="12" s="1"/>
  <c r="Y20" i="12"/>
  <c r="T33" i="12"/>
  <c r="X33" i="12" s="1"/>
  <c r="R29" i="12"/>
  <c r="R5" i="12"/>
  <c r="T31" i="12"/>
  <c r="Y31" i="12" s="1"/>
  <c r="AA15" i="12"/>
  <c r="C15" i="12"/>
  <c r="Y15" i="12"/>
  <c r="V15" i="12"/>
  <c r="X15" i="12"/>
  <c r="Y5" i="12"/>
  <c r="AA5" i="12"/>
  <c r="C5" i="12"/>
  <c r="X5" i="12"/>
  <c r="V5" i="12"/>
  <c r="Y23" i="12"/>
  <c r="V23" i="12"/>
  <c r="AA23" i="12"/>
  <c r="C23" i="12"/>
  <c r="X23" i="12"/>
  <c r="AA7" i="12"/>
  <c r="Y7" i="12"/>
  <c r="V7" i="12"/>
  <c r="C7" i="12"/>
  <c r="X7" i="12"/>
  <c r="R23" i="12"/>
  <c r="R7" i="12"/>
  <c r="R15" i="12"/>
  <c r="J59" i="1"/>
  <c r="C59" i="1"/>
  <c r="AM27" i="12" l="1"/>
  <c r="AG27" i="12"/>
  <c r="AP27" i="12"/>
  <c r="Z27" i="12"/>
  <c r="AJ27" i="12"/>
  <c r="AQ27" i="12"/>
  <c r="Z28" i="12"/>
  <c r="AG28" i="12"/>
  <c r="AQ28" i="12"/>
  <c r="AM28" i="12"/>
  <c r="AP28" i="12"/>
  <c r="AJ28" i="12"/>
  <c r="AQ13" i="12"/>
  <c r="AM13" i="12"/>
  <c r="AG13" i="12"/>
  <c r="AD13" i="12"/>
  <c r="AM17" i="12"/>
  <c r="Z17" i="12"/>
  <c r="AD12" i="12"/>
  <c r="AD9" i="12"/>
  <c r="AG19" i="12"/>
  <c r="AP9" i="12"/>
  <c r="AQ9" i="12"/>
  <c r="AJ8" i="12"/>
  <c r="AG16" i="12"/>
  <c r="AD8" i="12"/>
  <c r="AG8" i="12"/>
  <c r="AM12" i="12"/>
  <c r="AP19" i="12"/>
  <c r="AQ19" i="12"/>
  <c r="AJ19" i="12"/>
  <c r="AD19" i="12"/>
  <c r="Z19" i="12"/>
  <c r="AM4" i="12"/>
  <c r="AP17" i="12"/>
  <c r="AM9" i="12"/>
  <c r="AG4" i="12"/>
  <c r="AG9" i="12"/>
  <c r="AQ4" i="12"/>
  <c r="Z9" i="12"/>
  <c r="AG17" i="12"/>
  <c r="AG12" i="12"/>
  <c r="AM30" i="12"/>
  <c r="C12" i="12"/>
  <c r="AG30" i="12"/>
  <c r="AM16" i="12"/>
  <c r="Z4" i="12"/>
  <c r="AP12" i="12"/>
  <c r="Z30" i="12"/>
  <c r="Z32" i="12"/>
  <c r="AJ17" i="12"/>
  <c r="V12" i="12"/>
  <c r="Z16" i="12"/>
  <c r="Z12" i="12"/>
  <c r="AG32" i="12"/>
  <c r="X12" i="12"/>
  <c r="Y18" i="12"/>
  <c r="AP4" i="12"/>
  <c r="AQ12" i="12"/>
  <c r="AJ30" i="12"/>
  <c r="AJ32" i="12"/>
  <c r="AJ16" i="12"/>
  <c r="AD32" i="12"/>
  <c r="Y12" i="12"/>
  <c r="AJ4" i="12"/>
  <c r="AQ17" i="12"/>
  <c r="AD16" i="12"/>
  <c r="AQ16" i="12"/>
  <c r="AG11" i="12"/>
  <c r="AJ26" i="12"/>
  <c r="AP26" i="12"/>
  <c r="AM3" i="12"/>
  <c r="AM22" i="12"/>
  <c r="AD26" i="12"/>
  <c r="AG22" i="12"/>
  <c r="AG3" i="12"/>
  <c r="AJ22" i="12"/>
  <c r="Z26" i="12"/>
  <c r="Z3" i="12"/>
  <c r="AQ30" i="12"/>
  <c r="AP13" i="12"/>
  <c r="AQ32" i="12"/>
  <c r="AD30" i="12"/>
  <c r="AJ13" i="12"/>
  <c r="AM32" i="12"/>
  <c r="Z11" i="12"/>
  <c r="AP11" i="12"/>
  <c r="AP14" i="12"/>
  <c r="AG14" i="12"/>
  <c r="AQ11" i="12"/>
  <c r="AJ11" i="12"/>
  <c r="AD11" i="12"/>
  <c r="AM24" i="12"/>
  <c r="AD25" i="12"/>
  <c r="AM25" i="12"/>
  <c r="AA10" i="12"/>
  <c r="AG10" i="12" s="1"/>
  <c r="AJ25" i="12"/>
  <c r="AP24" i="12"/>
  <c r="AD22" i="12"/>
  <c r="AQ26" i="12"/>
  <c r="AQ24" i="12"/>
  <c r="V18" i="12"/>
  <c r="Z22" i="12"/>
  <c r="AM26" i="12"/>
  <c r="AP3" i="12"/>
  <c r="AG25" i="12"/>
  <c r="AP22" i="12"/>
  <c r="AQ3" i="12"/>
  <c r="Z25" i="12"/>
  <c r="AG24" i="12"/>
  <c r="AJ3" i="12"/>
  <c r="AP25" i="12"/>
  <c r="Z24" i="12"/>
  <c r="X18" i="12"/>
  <c r="AJ24" i="12"/>
  <c r="AA18" i="12"/>
  <c r="AJ18" i="12" s="1"/>
  <c r="C10" i="12"/>
  <c r="Z8" i="12"/>
  <c r="AP8" i="12"/>
  <c r="AQ8" i="12"/>
  <c r="Z6" i="12"/>
  <c r="AP6" i="12"/>
  <c r="AQ6" i="12"/>
  <c r="V10" i="12"/>
  <c r="Z14" i="12"/>
  <c r="AA21" i="12"/>
  <c r="AQ21" i="12" s="1"/>
  <c r="AJ14" i="12"/>
  <c r="AG6" i="12"/>
  <c r="C33" i="12"/>
  <c r="AJ6" i="12"/>
  <c r="AD6" i="12"/>
  <c r="Y21" i="12"/>
  <c r="X10" i="12"/>
  <c r="AQ14" i="12"/>
  <c r="AD14" i="12"/>
  <c r="Z29" i="12"/>
  <c r="AM20" i="12"/>
  <c r="AJ29" i="12"/>
  <c r="AP20" i="12"/>
  <c r="AQ29" i="12"/>
  <c r="AG20" i="12"/>
  <c r="AQ20" i="12"/>
  <c r="AJ20" i="12"/>
  <c r="Z20" i="12"/>
  <c r="AG29" i="12"/>
  <c r="C21" i="12"/>
  <c r="X21" i="12"/>
  <c r="AP29" i="12"/>
  <c r="AD29" i="12"/>
  <c r="AA33" i="12"/>
  <c r="AM33" i="12" s="1"/>
  <c r="V33" i="12"/>
  <c r="Y33" i="12"/>
  <c r="X31" i="12"/>
  <c r="C31" i="12"/>
  <c r="AA31" i="12"/>
  <c r="AJ31" i="12" s="1"/>
  <c r="V31" i="12"/>
  <c r="AP5" i="12"/>
  <c r="Z5" i="12"/>
  <c r="AG5" i="12"/>
  <c r="AM5" i="12"/>
  <c r="AD5" i="12"/>
  <c r="AJ5" i="12"/>
  <c r="AQ5" i="12"/>
  <c r="AP23" i="12"/>
  <c r="Z23" i="12"/>
  <c r="AG23" i="12"/>
  <c r="AM23" i="12"/>
  <c r="AD23" i="12"/>
  <c r="AJ23" i="12"/>
  <c r="AQ23" i="12"/>
  <c r="AJ7" i="12"/>
  <c r="AQ7" i="12"/>
  <c r="AP7" i="12"/>
  <c r="Z7" i="12"/>
  <c r="AG7" i="12"/>
  <c r="AM7" i="12"/>
  <c r="AD7" i="12"/>
  <c r="AJ15" i="12"/>
  <c r="AQ15" i="12"/>
  <c r="Z15" i="12"/>
  <c r="AP15" i="12"/>
  <c r="AG15" i="12"/>
  <c r="AM15" i="12"/>
  <c r="AD15" i="12"/>
  <c r="Z10" i="12" l="1"/>
  <c r="AP10" i="12"/>
  <c r="AD10" i="12"/>
  <c r="AQ10" i="12"/>
  <c r="AM10" i="12"/>
  <c r="AJ10" i="12"/>
  <c r="AP18" i="12"/>
  <c r="AQ18" i="12"/>
  <c r="AP21" i="12"/>
  <c r="AD18" i="12"/>
  <c r="AM18" i="12"/>
  <c r="AG18" i="12"/>
  <c r="Z18" i="12"/>
  <c r="AD21" i="12"/>
  <c r="Z21" i="12"/>
  <c r="AG21" i="12"/>
  <c r="AM21" i="12"/>
  <c r="AJ21" i="12"/>
  <c r="B8" i="12"/>
  <c r="B6" i="12"/>
  <c r="B22" i="12"/>
  <c r="B12" i="12"/>
  <c r="B16" i="12"/>
  <c r="AG33" i="12"/>
  <c r="AP33" i="12"/>
  <c r="AQ31" i="12"/>
  <c r="AQ33" i="12"/>
  <c r="B27" i="12"/>
  <c r="B15" i="12"/>
  <c r="AJ33" i="12"/>
  <c r="Z33" i="12"/>
  <c r="B7" i="12"/>
  <c r="AD33" i="12"/>
  <c r="B19" i="12"/>
  <c r="AD31" i="12"/>
  <c r="B3" i="12"/>
  <c r="B29" i="12"/>
  <c r="B4" i="12"/>
  <c r="AM31" i="12"/>
  <c r="B26" i="12"/>
  <c r="B18" i="12"/>
  <c r="B24" i="12"/>
  <c r="B28" i="12"/>
  <c r="AG31" i="12"/>
  <c r="B32" i="12"/>
  <c r="Z31" i="12"/>
  <c r="B14" i="12"/>
  <c r="B23" i="12"/>
  <c r="B25" i="12"/>
  <c r="AP31" i="12"/>
  <c r="B17" i="12"/>
  <c r="B33" i="12"/>
  <c r="B21" i="12"/>
  <c r="B5" i="12"/>
  <c r="B20" i="12"/>
  <c r="B11" i="12"/>
  <c r="B13" i="12"/>
  <c r="B30" i="12"/>
  <c r="B10" i="12"/>
  <c r="B31" i="12"/>
  <c r="B9" i="12"/>
  <c r="J63" i="1" l="1"/>
  <c r="J62" i="1"/>
  <c r="J189" i="1"/>
  <c r="N180" i="1"/>
  <c r="J187" i="1"/>
  <c r="J180" i="1"/>
  <c r="N186" i="1"/>
  <c r="J178" i="1"/>
  <c r="J186" i="1"/>
  <c r="J177" i="1"/>
  <c r="N185" i="1"/>
  <c r="N175" i="1"/>
  <c r="J185" i="1"/>
  <c r="J175" i="1"/>
  <c r="J184" i="1"/>
  <c r="N174" i="1"/>
  <c r="J181" i="1"/>
  <c r="J174" i="1"/>
  <c r="C189" i="1"/>
  <c r="G186" i="1"/>
  <c r="G185" i="1"/>
  <c r="C187" i="1"/>
  <c r="C186" i="1"/>
  <c r="C185" i="1"/>
  <c r="C184" i="1"/>
  <c r="C181" i="1"/>
  <c r="G180" i="1"/>
  <c r="C180" i="1"/>
  <c r="C178" i="1"/>
  <c r="C177" i="1"/>
  <c r="C175" i="1"/>
  <c r="G175" i="1"/>
  <c r="G174" i="1"/>
  <c r="C174" i="1"/>
  <c r="C63" i="1"/>
  <c r="C62" i="1"/>
  <c r="I160" i="1" l="1"/>
  <c r="B160" i="1"/>
  <c r="I54" i="1"/>
  <c r="I55" i="1" s="1"/>
  <c r="B54" i="1"/>
  <c r="B55" i="1" s="1"/>
  <c r="O41" i="10"/>
  <c r="I41" i="10"/>
  <c r="G41" i="10"/>
  <c r="K40" i="10"/>
  <c r="A40" i="10" s="1"/>
  <c r="K39" i="10"/>
  <c r="D39" i="10" s="1"/>
  <c r="D40" i="10" s="1"/>
  <c r="C41" i="10" s="1"/>
  <c r="B39" i="10"/>
  <c r="O38" i="10"/>
  <c r="F38" i="10"/>
  <c r="N38" i="10" s="1"/>
  <c r="O35" i="10"/>
  <c r="E35" i="10"/>
  <c r="C35" i="10"/>
  <c r="B35" i="10"/>
  <c r="O34" i="10"/>
  <c r="H34" i="10"/>
  <c r="G34" i="10"/>
  <c r="K33" i="10"/>
  <c r="F33" i="10" s="1"/>
  <c r="F34" i="10" s="1"/>
  <c r="O32" i="10"/>
  <c r="F32" i="10"/>
  <c r="D32" i="10" s="1"/>
  <c r="N31" i="10"/>
  <c r="O29" i="10"/>
  <c r="M29" i="10"/>
  <c r="H29" i="10" s="1"/>
  <c r="B28" i="10"/>
  <c r="K27" i="10"/>
  <c r="K28" i="10" s="1"/>
  <c r="D27" i="10"/>
  <c r="O26" i="10"/>
  <c r="N26" i="10"/>
  <c r="N25" i="10"/>
  <c r="K23" i="10"/>
  <c r="O23" i="10" s="1"/>
  <c r="K22" i="10"/>
  <c r="D22" i="10" s="1"/>
  <c r="D23" i="10" s="1"/>
  <c r="B22" i="10"/>
  <c r="K21" i="10"/>
  <c r="O21" i="10" s="1"/>
  <c r="D21" i="10"/>
  <c r="O20" i="10"/>
  <c r="F20" i="10"/>
  <c r="N20" i="10" s="1"/>
  <c r="K16" i="10"/>
  <c r="O16" i="10" s="1"/>
  <c r="K15" i="10"/>
  <c r="C15" i="10" s="1"/>
  <c r="A16" i="10" s="1"/>
  <c r="D15" i="10"/>
  <c r="B16" i="10" s="1"/>
  <c r="O14" i="10"/>
  <c r="F14" i="10"/>
  <c r="N13" i="10" s="1"/>
  <c r="K11" i="10"/>
  <c r="O11" i="10" s="1"/>
  <c r="K10" i="10"/>
  <c r="D10" i="10" s="1"/>
  <c r="D11" i="10" s="1"/>
  <c r="K9" i="10"/>
  <c r="C9" i="10" s="1"/>
  <c r="D9" i="10"/>
  <c r="B10" i="10" s="1"/>
  <c r="O8" i="10"/>
  <c r="F8" i="10"/>
  <c r="N8" i="10" s="1"/>
  <c r="O6" i="10"/>
  <c r="N6" i="10"/>
  <c r="K5" i="10"/>
  <c r="O5" i="10" s="1"/>
  <c r="K4" i="10"/>
  <c r="D4" i="10" s="1"/>
  <c r="D5" i="10" s="1"/>
  <c r="B4" i="10"/>
  <c r="K3" i="10"/>
  <c r="C3" i="10" s="1"/>
  <c r="D3" i="10"/>
  <c r="O2" i="10"/>
  <c r="F2" i="10"/>
  <c r="N2" i="10" s="1"/>
  <c r="I53" i="1"/>
  <c r="B53" i="1"/>
  <c r="A4" i="9"/>
  <c r="A2" i="9"/>
  <c r="G29" i="8"/>
  <c r="I29" i="8" s="1"/>
  <c r="F29" i="8"/>
  <c r="E29" i="8"/>
  <c r="D29" i="8"/>
  <c r="C29" i="8"/>
  <c r="B29" i="8"/>
  <c r="G28" i="8"/>
  <c r="I28" i="8" s="1"/>
  <c r="F28" i="8"/>
  <c r="E28" i="8"/>
  <c r="D28" i="8"/>
  <c r="C28" i="8"/>
  <c r="B28" i="8"/>
  <c r="G27" i="8"/>
  <c r="H27" i="8" s="1"/>
  <c r="F27" i="8"/>
  <c r="E27" i="8"/>
  <c r="D27" i="8"/>
  <c r="C27" i="8"/>
  <c r="B27" i="8"/>
  <c r="G26" i="8"/>
  <c r="I26" i="8" s="1"/>
  <c r="F26" i="8"/>
  <c r="E26" i="8"/>
  <c r="D26" i="8"/>
  <c r="C26" i="8"/>
  <c r="B26" i="8"/>
  <c r="G25" i="8"/>
  <c r="I25" i="8" s="1"/>
  <c r="F25" i="8"/>
  <c r="E25" i="8"/>
  <c r="D25" i="8"/>
  <c r="C25" i="8"/>
  <c r="B25" i="8"/>
  <c r="G24" i="8"/>
  <c r="I24" i="8" s="1"/>
  <c r="F24" i="8"/>
  <c r="E24" i="8"/>
  <c r="D24" i="8"/>
  <c r="C24" i="8"/>
  <c r="B24" i="8"/>
  <c r="G23" i="8"/>
  <c r="I23" i="8" s="1"/>
  <c r="F23" i="8"/>
  <c r="E23" i="8"/>
  <c r="D23" i="8"/>
  <c r="C23" i="8"/>
  <c r="B23" i="8"/>
  <c r="G22" i="8"/>
  <c r="H22" i="8" s="1"/>
  <c r="F22" i="8"/>
  <c r="E22" i="8"/>
  <c r="D22" i="8"/>
  <c r="C22" i="8"/>
  <c r="B22" i="8"/>
  <c r="G21" i="8"/>
  <c r="I21" i="8" s="1"/>
  <c r="F21" i="8"/>
  <c r="E21" i="8"/>
  <c r="D21" i="8"/>
  <c r="C21" i="8"/>
  <c r="B21" i="8"/>
  <c r="G20" i="8"/>
  <c r="I20" i="8" s="1"/>
  <c r="F20" i="8"/>
  <c r="E20" i="8"/>
  <c r="D20" i="8"/>
  <c r="C20" i="8"/>
  <c r="B20" i="8"/>
  <c r="G19" i="8"/>
  <c r="I19" i="8" s="1"/>
  <c r="F19" i="8"/>
  <c r="E19" i="8"/>
  <c r="D19" i="8"/>
  <c r="C19" i="8"/>
  <c r="B19" i="8"/>
  <c r="G18" i="8"/>
  <c r="I18" i="8" s="1"/>
  <c r="F18" i="8"/>
  <c r="E18" i="8"/>
  <c r="D18" i="8"/>
  <c r="C18" i="8"/>
  <c r="B18" i="8"/>
  <c r="G17" i="8"/>
  <c r="I17" i="8" s="1"/>
  <c r="F17" i="8"/>
  <c r="E17" i="8"/>
  <c r="D17" i="8"/>
  <c r="C17" i="8"/>
  <c r="B17" i="8"/>
  <c r="G16" i="8"/>
  <c r="H16" i="8" s="1"/>
  <c r="F16" i="8"/>
  <c r="E16" i="8"/>
  <c r="D16" i="8"/>
  <c r="C16" i="8"/>
  <c r="B16" i="8"/>
  <c r="G15" i="8"/>
  <c r="I15" i="8" s="1"/>
  <c r="F15" i="8"/>
  <c r="E15" i="8"/>
  <c r="D15" i="8"/>
  <c r="C15" i="8"/>
  <c r="B15" i="8"/>
  <c r="G14" i="8"/>
  <c r="H14" i="8" s="1"/>
  <c r="F14" i="8"/>
  <c r="E14" i="8"/>
  <c r="D14" i="8"/>
  <c r="C14" i="8"/>
  <c r="B14" i="8"/>
  <c r="G13" i="8"/>
  <c r="I13" i="8" s="1"/>
  <c r="F13" i="8"/>
  <c r="E13" i="8"/>
  <c r="D13" i="8"/>
  <c r="C13" i="8"/>
  <c r="B13" i="8"/>
  <c r="G12" i="8"/>
  <c r="I12" i="8" s="1"/>
  <c r="F12" i="8"/>
  <c r="E12" i="8"/>
  <c r="D12" i="8"/>
  <c r="C12" i="8"/>
  <c r="B12" i="8"/>
  <c r="G11" i="8"/>
  <c r="I11" i="8" s="1"/>
  <c r="F11" i="8"/>
  <c r="E11" i="8"/>
  <c r="D11" i="8"/>
  <c r="C11" i="8"/>
  <c r="B11" i="8"/>
  <c r="G10" i="8"/>
  <c r="I10" i="8" s="1"/>
  <c r="F10" i="8"/>
  <c r="E10" i="8"/>
  <c r="D10" i="8"/>
  <c r="C10" i="8"/>
  <c r="B10" i="8"/>
  <c r="G9" i="8"/>
  <c r="I9" i="8" s="1"/>
  <c r="F9" i="8"/>
  <c r="E9" i="8"/>
  <c r="D9" i="8"/>
  <c r="C9" i="8"/>
  <c r="B9" i="8"/>
  <c r="G8" i="8"/>
  <c r="H8" i="8" s="1"/>
  <c r="F8" i="8"/>
  <c r="E8" i="8"/>
  <c r="D8" i="8"/>
  <c r="C8" i="8"/>
  <c r="B8" i="8"/>
  <c r="G7" i="8"/>
  <c r="H7" i="8" s="1"/>
  <c r="F7" i="8"/>
  <c r="E7" i="8"/>
  <c r="D7" i="8"/>
  <c r="C7" i="8"/>
  <c r="B7" i="8"/>
  <c r="G6" i="8"/>
  <c r="H6" i="8" s="1"/>
  <c r="F6" i="8"/>
  <c r="E6" i="8"/>
  <c r="D6" i="8"/>
  <c r="C6" i="8"/>
  <c r="B6" i="8"/>
  <c r="G5" i="8"/>
  <c r="I5" i="8" s="1"/>
  <c r="F5" i="8"/>
  <c r="E5" i="8"/>
  <c r="D5" i="8"/>
  <c r="C5" i="8"/>
  <c r="B5" i="8"/>
  <c r="G4" i="8"/>
  <c r="I4" i="8" s="1"/>
  <c r="F4" i="8"/>
  <c r="E4" i="8"/>
  <c r="D4" i="8"/>
  <c r="C4" i="8"/>
  <c r="B4" i="8"/>
  <c r="G3" i="8"/>
  <c r="H3" i="8" s="1"/>
  <c r="F3" i="8"/>
  <c r="E3" i="8"/>
  <c r="D3" i="8"/>
  <c r="C3" i="8"/>
  <c r="B3" i="8"/>
  <c r="B33" i="7"/>
  <c r="C33" i="7" s="1"/>
  <c r="D33" i="7" s="1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V33" i="7" s="1"/>
  <c r="W33" i="7" s="1"/>
  <c r="CF30" i="7"/>
  <c r="CE30" i="7"/>
  <c r="N30" i="7"/>
  <c r="R30" i="7" s="1"/>
  <c r="M30" i="7"/>
  <c r="Q30" i="7" s="1"/>
  <c r="L30" i="7"/>
  <c r="K30" i="7"/>
  <c r="O30" i="7" s="1"/>
  <c r="I30" i="7"/>
  <c r="U30" i="7" s="1"/>
  <c r="G30" i="7"/>
  <c r="S30" i="7" s="1"/>
  <c r="F30" i="7"/>
  <c r="E30" i="7"/>
  <c r="D30" i="7"/>
  <c r="C30" i="7"/>
  <c r="B30" i="7"/>
  <c r="CF29" i="7"/>
  <c r="CE29" i="7"/>
  <c r="N29" i="7"/>
  <c r="R29" i="7" s="1"/>
  <c r="M29" i="7"/>
  <c r="Q29" i="7" s="1"/>
  <c r="L29" i="7"/>
  <c r="P29" i="7" s="1"/>
  <c r="K29" i="7"/>
  <c r="O29" i="7" s="1"/>
  <c r="I29" i="7"/>
  <c r="U29" i="7" s="1"/>
  <c r="G29" i="7"/>
  <c r="F29" i="7"/>
  <c r="E29" i="7"/>
  <c r="D29" i="7"/>
  <c r="C29" i="7"/>
  <c r="B29" i="7"/>
  <c r="CF28" i="7"/>
  <c r="CE28" i="7"/>
  <c r="N28" i="7"/>
  <c r="M28" i="7"/>
  <c r="Q28" i="7" s="1"/>
  <c r="L28" i="7"/>
  <c r="P28" i="7" s="1"/>
  <c r="K28" i="7"/>
  <c r="O28" i="7" s="1"/>
  <c r="I28" i="7"/>
  <c r="U28" i="7" s="1"/>
  <c r="G28" i="7"/>
  <c r="F28" i="7"/>
  <c r="E28" i="7"/>
  <c r="D28" i="7"/>
  <c r="C28" i="7"/>
  <c r="B28" i="7"/>
  <c r="CF27" i="7"/>
  <c r="CE27" i="7"/>
  <c r="N27" i="7"/>
  <c r="R27" i="7" s="1"/>
  <c r="M27" i="7"/>
  <c r="Q27" i="7" s="1"/>
  <c r="L27" i="7"/>
  <c r="K27" i="7"/>
  <c r="I27" i="7"/>
  <c r="U27" i="7" s="1"/>
  <c r="G27" i="7"/>
  <c r="S27" i="7" s="1"/>
  <c r="F27" i="7"/>
  <c r="E27" i="7"/>
  <c r="D27" i="7"/>
  <c r="C27" i="7"/>
  <c r="B27" i="7"/>
  <c r="CF26" i="7"/>
  <c r="CE26" i="7"/>
  <c r="N26" i="7"/>
  <c r="R26" i="7" s="1"/>
  <c r="M26" i="7"/>
  <c r="Q26" i="7" s="1"/>
  <c r="L26" i="7"/>
  <c r="K26" i="7"/>
  <c r="I26" i="7"/>
  <c r="U26" i="7" s="1"/>
  <c r="G26" i="7"/>
  <c r="S26" i="7" s="1"/>
  <c r="F26" i="7"/>
  <c r="E26" i="7"/>
  <c r="D26" i="7"/>
  <c r="C26" i="7"/>
  <c r="B26" i="7"/>
  <c r="CF25" i="7"/>
  <c r="CE25" i="7"/>
  <c r="N25" i="7"/>
  <c r="R25" i="7" s="1"/>
  <c r="M25" i="7"/>
  <c r="Q25" i="7" s="1"/>
  <c r="L25" i="7"/>
  <c r="P25" i="7" s="1"/>
  <c r="K25" i="7"/>
  <c r="O25" i="7" s="1"/>
  <c r="I25" i="7"/>
  <c r="U25" i="7" s="1"/>
  <c r="G25" i="7"/>
  <c r="S25" i="7" s="1"/>
  <c r="F25" i="7"/>
  <c r="E25" i="7"/>
  <c r="D25" i="7"/>
  <c r="C25" i="7"/>
  <c r="B25" i="7"/>
  <c r="CF24" i="7"/>
  <c r="CE24" i="7"/>
  <c r="N24" i="7"/>
  <c r="R24" i="7" s="1"/>
  <c r="M24" i="7"/>
  <c r="Q24" i="7" s="1"/>
  <c r="L24" i="7"/>
  <c r="P24" i="7" s="1"/>
  <c r="K24" i="7"/>
  <c r="I24" i="7"/>
  <c r="U24" i="7" s="1"/>
  <c r="G24" i="7"/>
  <c r="S24" i="7" s="1"/>
  <c r="F24" i="7"/>
  <c r="E24" i="7"/>
  <c r="D24" i="7"/>
  <c r="C24" i="7"/>
  <c r="B24" i="7"/>
  <c r="CF23" i="7"/>
  <c r="CE23" i="7"/>
  <c r="N23" i="7"/>
  <c r="R23" i="7" s="1"/>
  <c r="M23" i="7"/>
  <c r="Q23" i="7" s="1"/>
  <c r="L23" i="7"/>
  <c r="K23" i="7"/>
  <c r="O23" i="7" s="1"/>
  <c r="I23" i="7"/>
  <c r="U23" i="7" s="1"/>
  <c r="G23" i="7"/>
  <c r="F23" i="7"/>
  <c r="E23" i="7"/>
  <c r="D23" i="7"/>
  <c r="C23" i="7"/>
  <c r="B23" i="7"/>
  <c r="CF22" i="7"/>
  <c r="CE22" i="7"/>
  <c r="N22" i="7"/>
  <c r="R22" i="7" s="1"/>
  <c r="M22" i="7"/>
  <c r="Q22" i="7" s="1"/>
  <c r="L22" i="7"/>
  <c r="K22" i="7"/>
  <c r="I22" i="7"/>
  <c r="U22" i="7" s="1"/>
  <c r="G22" i="7"/>
  <c r="S22" i="7" s="1"/>
  <c r="F22" i="7"/>
  <c r="E22" i="7"/>
  <c r="D22" i="7"/>
  <c r="C22" i="7"/>
  <c r="B22" i="7"/>
  <c r="CF21" i="7"/>
  <c r="CE21" i="7"/>
  <c r="N21" i="7"/>
  <c r="R21" i="7" s="1"/>
  <c r="M21" i="7"/>
  <c r="Q21" i="7" s="1"/>
  <c r="L21" i="7"/>
  <c r="K21" i="7"/>
  <c r="I21" i="7"/>
  <c r="U21" i="7" s="1"/>
  <c r="G21" i="7"/>
  <c r="F21" i="7"/>
  <c r="E21" i="7"/>
  <c r="D21" i="7"/>
  <c r="C21" i="7"/>
  <c r="B21" i="7"/>
  <c r="CF20" i="7"/>
  <c r="CE20" i="7"/>
  <c r="N20" i="7"/>
  <c r="M20" i="7"/>
  <c r="L20" i="7"/>
  <c r="P20" i="7" s="1"/>
  <c r="K20" i="7"/>
  <c r="O20" i="7" s="1"/>
  <c r="I20" i="7"/>
  <c r="U20" i="7" s="1"/>
  <c r="G20" i="7"/>
  <c r="F20" i="7"/>
  <c r="E20" i="7"/>
  <c r="D20" i="7"/>
  <c r="C20" i="7"/>
  <c r="B20" i="7"/>
  <c r="CF19" i="7"/>
  <c r="CE19" i="7"/>
  <c r="N19" i="7"/>
  <c r="R19" i="7" s="1"/>
  <c r="M19" i="7"/>
  <c r="Q19" i="7" s="1"/>
  <c r="L19" i="7"/>
  <c r="P19" i="7" s="1"/>
  <c r="K19" i="7"/>
  <c r="O19" i="7" s="1"/>
  <c r="I19" i="7"/>
  <c r="U19" i="7" s="1"/>
  <c r="G19" i="7"/>
  <c r="S19" i="7" s="1"/>
  <c r="F19" i="7"/>
  <c r="E19" i="7"/>
  <c r="D19" i="7"/>
  <c r="C19" i="7"/>
  <c r="B19" i="7"/>
  <c r="CF18" i="7"/>
  <c r="CE18" i="7"/>
  <c r="N18" i="7"/>
  <c r="R18" i="7" s="1"/>
  <c r="M18" i="7"/>
  <c r="Q18" i="7" s="1"/>
  <c r="L18" i="7"/>
  <c r="P18" i="7" s="1"/>
  <c r="K18" i="7"/>
  <c r="I18" i="7"/>
  <c r="U18" i="7" s="1"/>
  <c r="G18" i="7"/>
  <c r="S18" i="7" s="1"/>
  <c r="F18" i="7"/>
  <c r="E18" i="7"/>
  <c r="D18" i="7"/>
  <c r="C18" i="7"/>
  <c r="B18" i="7"/>
  <c r="CF17" i="7"/>
  <c r="CE17" i="7"/>
  <c r="N17" i="7"/>
  <c r="R17" i="7" s="1"/>
  <c r="M17" i="7"/>
  <c r="Q17" i="7" s="1"/>
  <c r="L17" i="7"/>
  <c r="K17" i="7"/>
  <c r="O17" i="7" s="1"/>
  <c r="I17" i="7"/>
  <c r="U17" i="7" s="1"/>
  <c r="G17" i="7"/>
  <c r="S17" i="7" s="1"/>
  <c r="F17" i="7"/>
  <c r="E17" i="7"/>
  <c r="D17" i="7"/>
  <c r="C17" i="7"/>
  <c r="B17" i="7"/>
  <c r="CF16" i="7"/>
  <c r="CE16" i="7"/>
  <c r="N16" i="7"/>
  <c r="R16" i="7" s="1"/>
  <c r="M16" i="7"/>
  <c r="Q16" i="7" s="1"/>
  <c r="L16" i="7"/>
  <c r="P16" i="7" s="1"/>
  <c r="K16" i="7"/>
  <c r="I16" i="7"/>
  <c r="G16" i="7"/>
  <c r="F16" i="7"/>
  <c r="E16" i="7"/>
  <c r="D16" i="7"/>
  <c r="C16" i="7"/>
  <c r="B16" i="7"/>
  <c r="CF15" i="7"/>
  <c r="CE15" i="7"/>
  <c r="N15" i="7"/>
  <c r="R15" i="7" s="1"/>
  <c r="M15" i="7"/>
  <c r="Q15" i="7" s="1"/>
  <c r="L15" i="7"/>
  <c r="P15" i="7" s="1"/>
  <c r="K15" i="7"/>
  <c r="I15" i="7"/>
  <c r="U15" i="7" s="1"/>
  <c r="G15" i="7"/>
  <c r="F15" i="7"/>
  <c r="E15" i="7"/>
  <c r="D15" i="7"/>
  <c r="C15" i="7"/>
  <c r="B15" i="7"/>
  <c r="CF14" i="7"/>
  <c r="CE14" i="7"/>
  <c r="N14" i="7"/>
  <c r="R14" i="7" s="1"/>
  <c r="M14" i="7"/>
  <c r="Q14" i="7" s="1"/>
  <c r="L14" i="7"/>
  <c r="K14" i="7"/>
  <c r="I14" i="7"/>
  <c r="U14" i="7" s="1"/>
  <c r="G14" i="7"/>
  <c r="S14" i="7" s="1"/>
  <c r="F14" i="7"/>
  <c r="E14" i="7"/>
  <c r="D14" i="7"/>
  <c r="C14" i="7"/>
  <c r="B14" i="7"/>
  <c r="CF13" i="7"/>
  <c r="CE13" i="7"/>
  <c r="N13" i="7"/>
  <c r="R13" i="7" s="1"/>
  <c r="M13" i="7"/>
  <c r="Q13" i="7" s="1"/>
  <c r="L13" i="7"/>
  <c r="K13" i="7"/>
  <c r="O13" i="7" s="1"/>
  <c r="I13" i="7"/>
  <c r="U13" i="7" s="1"/>
  <c r="G13" i="7"/>
  <c r="F13" i="7"/>
  <c r="E13" i="7"/>
  <c r="D13" i="7"/>
  <c r="C13" i="7"/>
  <c r="B13" i="7"/>
  <c r="CF12" i="7"/>
  <c r="CE12" i="7"/>
  <c r="N12" i="7"/>
  <c r="R12" i="7" s="1"/>
  <c r="M12" i="7"/>
  <c r="L12" i="7"/>
  <c r="P12" i="7" s="1"/>
  <c r="K12" i="7"/>
  <c r="I12" i="7"/>
  <c r="U12" i="7" s="1"/>
  <c r="G12" i="7"/>
  <c r="S12" i="7" s="1"/>
  <c r="F12" i="7"/>
  <c r="E12" i="7"/>
  <c r="D12" i="7"/>
  <c r="C12" i="7"/>
  <c r="B12" i="7"/>
  <c r="CF11" i="7"/>
  <c r="CE11" i="7"/>
  <c r="N11" i="7"/>
  <c r="R11" i="7" s="1"/>
  <c r="M11" i="7"/>
  <c r="Q11" i="7" s="1"/>
  <c r="L11" i="7"/>
  <c r="K11" i="7"/>
  <c r="I11" i="7"/>
  <c r="U11" i="7" s="1"/>
  <c r="G11" i="7"/>
  <c r="S11" i="7" s="1"/>
  <c r="F11" i="7"/>
  <c r="E11" i="7"/>
  <c r="D11" i="7"/>
  <c r="C11" i="7"/>
  <c r="B11" i="7"/>
  <c r="CF10" i="7"/>
  <c r="CE10" i="7"/>
  <c r="N10" i="7"/>
  <c r="R10" i="7" s="1"/>
  <c r="M10" i="7"/>
  <c r="Q10" i="7" s="1"/>
  <c r="L10" i="7"/>
  <c r="K10" i="7"/>
  <c r="O10" i="7" s="1"/>
  <c r="I10" i="7"/>
  <c r="U10" i="7" s="1"/>
  <c r="G10" i="7"/>
  <c r="F10" i="7"/>
  <c r="E10" i="7"/>
  <c r="D10" i="7"/>
  <c r="C10" i="7"/>
  <c r="B10" i="7"/>
  <c r="CF9" i="7"/>
  <c r="CE9" i="7"/>
  <c r="N9" i="7"/>
  <c r="R9" i="7" s="1"/>
  <c r="M9" i="7"/>
  <c r="Q9" i="7" s="1"/>
  <c r="L9" i="7"/>
  <c r="P9" i="7" s="1"/>
  <c r="K9" i="7"/>
  <c r="I9" i="7"/>
  <c r="G9" i="7"/>
  <c r="S9" i="7" s="1"/>
  <c r="F9" i="7"/>
  <c r="E9" i="7"/>
  <c r="D9" i="7"/>
  <c r="C9" i="7"/>
  <c r="B9" i="7"/>
  <c r="CF8" i="7"/>
  <c r="CE8" i="7"/>
  <c r="N8" i="7"/>
  <c r="R8" i="7" s="1"/>
  <c r="M8" i="7"/>
  <c r="Q8" i="7" s="1"/>
  <c r="L8" i="7"/>
  <c r="P8" i="7" s="1"/>
  <c r="K8" i="7"/>
  <c r="I8" i="7"/>
  <c r="U8" i="7" s="1"/>
  <c r="G8" i="7"/>
  <c r="F8" i="7"/>
  <c r="E8" i="7"/>
  <c r="D8" i="7"/>
  <c r="C8" i="7"/>
  <c r="B8" i="7"/>
  <c r="CF7" i="7"/>
  <c r="CE7" i="7"/>
  <c r="N7" i="7"/>
  <c r="R7" i="7" s="1"/>
  <c r="M7" i="7"/>
  <c r="Q7" i="7" s="1"/>
  <c r="L7" i="7"/>
  <c r="K7" i="7"/>
  <c r="O7" i="7" s="1"/>
  <c r="I7" i="7"/>
  <c r="U7" i="7" s="1"/>
  <c r="G7" i="7"/>
  <c r="S7" i="7" s="1"/>
  <c r="F7" i="7"/>
  <c r="E7" i="7"/>
  <c r="D7" i="7"/>
  <c r="C7" i="7"/>
  <c r="B7" i="7"/>
  <c r="CF6" i="7"/>
  <c r="CE6" i="7"/>
  <c r="N6" i="7"/>
  <c r="R6" i="7" s="1"/>
  <c r="M6" i="7"/>
  <c r="Q6" i="7" s="1"/>
  <c r="L6" i="7"/>
  <c r="P6" i="7" s="1"/>
  <c r="K6" i="7"/>
  <c r="O6" i="7" s="1"/>
  <c r="I6" i="7"/>
  <c r="U6" i="7" s="1"/>
  <c r="G6" i="7"/>
  <c r="S6" i="7" s="1"/>
  <c r="F6" i="7"/>
  <c r="E6" i="7"/>
  <c r="D6" i="7"/>
  <c r="C6" i="7"/>
  <c r="B6" i="7"/>
  <c r="CF5" i="7"/>
  <c r="CE5" i="7"/>
  <c r="N5" i="7"/>
  <c r="R5" i="7" s="1"/>
  <c r="M5" i="7"/>
  <c r="Q5" i="7" s="1"/>
  <c r="L5" i="7"/>
  <c r="K5" i="7"/>
  <c r="I5" i="7"/>
  <c r="U5" i="7" s="1"/>
  <c r="G5" i="7"/>
  <c r="S5" i="7" s="1"/>
  <c r="F5" i="7"/>
  <c r="E5" i="7"/>
  <c r="D5" i="7"/>
  <c r="C5" i="7"/>
  <c r="B5" i="7"/>
  <c r="CF4" i="7"/>
  <c r="CE4" i="7"/>
  <c r="N4" i="7"/>
  <c r="R4" i="7" s="1"/>
  <c r="M4" i="7"/>
  <c r="Q4" i="7" s="1"/>
  <c r="L4" i="7"/>
  <c r="K4" i="7"/>
  <c r="I4" i="7"/>
  <c r="U4" i="7" s="1"/>
  <c r="G4" i="7"/>
  <c r="S4" i="7" s="1"/>
  <c r="F4" i="7"/>
  <c r="E4" i="7"/>
  <c r="D4" i="7"/>
  <c r="C4" i="7"/>
  <c r="B4" i="7"/>
  <c r="CF3" i="7"/>
  <c r="CE3" i="7"/>
  <c r="N3" i="7"/>
  <c r="R3" i="7" s="1"/>
  <c r="M3" i="7"/>
  <c r="L3" i="7"/>
  <c r="K3" i="7"/>
  <c r="I3" i="7"/>
  <c r="U3" i="7" s="1"/>
  <c r="G3" i="7"/>
  <c r="S3" i="7" s="1"/>
  <c r="F3" i="7"/>
  <c r="E3" i="7"/>
  <c r="D3" i="7"/>
  <c r="C3" i="7"/>
  <c r="B3" i="7"/>
  <c r="G30" i="6"/>
  <c r="I30" i="6" s="1"/>
  <c r="F30" i="6"/>
  <c r="E30" i="6"/>
  <c r="D30" i="6"/>
  <c r="C30" i="6"/>
  <c r="B30" i="6"/>
  <c r="G29" i="6"/>
  <c r="H29" i="6" s="1"/>
  <c r="F29" i="6"/>
  <c r="E29" i="6"/>
  <c r="D29" i="6"/>
  <c r="C29" i="6"/>
  <c r="B29" i="6"/>
  <c r="G28" i="6"/>
  <c r="I28" i="6" s="1"/>
  <c r="F28" i="6"/>
  <c r="E28" i="6"/>
  <c r="D28" i="6"/>
  <c r="C28" i="6"/>
  <c r="B28" i="6"/>
  <c r="G27" i="6"/>
  <c r="I27" i="6" s="1"/>
  <c r="F27" i="6"/>
  <c r="E27" i="6"/>
  <c r="D27" i="6"/>
  <c r="C27" i="6"/>
  <c r="B27" i="6"/>
  <c r="G26" i="6"/>
  <c r="H26" i="6" s="1"/>
  <c r="F26" i="6"/>
  <c r="E26" i="6"/>
  <c r="D26" i="6"/>
  <c r="C26" i="6"/>
  <c r="B26" i="6"/>
  <c r="G25" i="6"/>
  <c r="I25" i="6" s="1"/>
  <c r="F25" i="6"/>
  <c r="E25" i="6"/>
  <c r="D25" i="6"/>
  <c r="C25" i="6"/>
  <c r="B25" i="6"/>
  <c r="G24" i="6"/>
  <c r="I24" i="6" s="1"/>
  <c r="F24" i="6"/>
  <c r="E24" i="6"/>
  <c r="D24" i="6"/>
  <c r="C24" i="6"/>
  <c r="B24" i="6"/>
  <c r="G23" i="6"/>
  <c r="I23" i="6" s="1"/>
  <c r="F23" i="6"/>
  <c r="E23" i="6"/>
  <c r="D23" i="6"/>
  <c r="C23" i="6"/>
  <c r="B23" i="6"/>
  <c r="G22" i="6"/>
  <c r="I22" i="6" s="1"/>
  <c r="F22" i="6"/>
  <c r="E22" i="6"/>
  <c r="D22" i="6"/>
  <c r="C22" i="6"/>
  <c r="B22" i="6"/>
  <c r="G21" i="6"/>
  <c r="H21" i="6" s="1"/>
  <c r="F21" i="6"/>
  <c r="E21" i="6"/>
  <c r="D21" i="6"/>
  <c r="C21" i="6"/>
  <c r="B21" i="6"/>
  <c r="G20" i="6"/>
  <c r="H20" i="6" s="1"/>
  <c r="F20" i="6"/>
  <c r="E20" i="6"/>
  <c r="D20" i="6"/>
  <c r="C20" i="6"/>
  <c r="B20" i="6"/>
  <c r="G19" i="6"/>
  <c r="I19" i="6" s="1"/>
  <c r="F19" i="6"/>
  <c r="E19" i="6"/>
  <c r="D19" i="6"/>
  <c r="C19" i="6"/>
  <c r="B19" i="6"/>
  <c r="G18" i="6"/>
  <c r="H18" i="6" s="1"/>
  <c r="F18" i="6"/>
  <c r="E18" i="6"/>
  <c r="D18" i="6"/>
  <c r="C18" i="6"/>
  <c r="B18" i="6"/>
  <c r="G17" i="6"/>
  <c r="I17" i="6" s="1"/>
  <c r="F17" i="6"/>
  <c r="E17" i="6"/>
  <c r="D17" i="6"/>
  <c r="C17" i="6"/>
  <c r="B17" i="6"/>
  <c r="G16" i="6"/>
  <c r="I16" i="6" s="1"/>
  <c r="F16" i="6"/>
  <c r="E16" i="6"/>
  <c r="D16" i="6"/>
  <c r="C16" i="6"/>
  <c r="B16" i="6"/>
  <c r="G15" i="6"/>
  <c r="I15" i="6" s="1"/>
  <c r="F15" i="6"/>
  <c r="E15" i="6"/>
  <c r="D15" i="6"/>
  <c r="C15" i="6"/>
  <c r="B15" i="6"/>
  <c r="G14" i="6"/>
  <c r="I14" i="6" s="1"/>
  <c r="F14" i="6"/>
  <c r="E14" i="6"/>
  <c r="D14" i="6"/>
  <c r="C14" i="6"/>
  <c r="B14" i="6"/>
  <c r="G13" i="6"/>
  <c r="H13" i="6" s="1"/>
  <c r="F13" i="6"/>
  <c r="E13" i="6"/>
  <c r="D13" i="6"/>
  <c r="C13" i="6"/>
  <c r="B13" i="6"/>
  <c r="G12" i="6"/>
  <c r="H12" i="6" s="1"/>
  <c r="F12" i="6"/>
  <c r="E12" i="6"/>
  <c r="D12" i="6"/>
  <c r="C12" i="6"/>
  <c r="B12" i="6"/>
  <c r="G11" i="6"/>
  <c r="I11" i="6" s="1"/>
  <c r="F11" i="6"/>
  <c r="E11" i="6"/>
  <c r="D11" i="6"/>
  <c r="C11" i="6"/>
  <c r="B11" i="6"/>
  <c r="G10" i="6"/>
  <c r="I10" i="6" s="1"/>
  <c r="F10" i="6"/>
  <c r="E10" i="6"/>
  <c r="D10" i="6"/>
  <c r="C10" i="6"/>
  <c r="B10" i="6"/>
  <c r="G9" i="6"/>
  <c r="I9" i="6" s="1"/>
  <c r="F9" i="6"/>
  <c r="E9" i="6"/>
  <c r="D9" i="6"/>
  <c r="C9" i="6"/>
  <c r="B9" i="6"/>
  <c r="G8" i="6"/>
  <c r="I8" i="6" s="1"/>
  <c r="F8" i="6"/>
  <c r="E8" i="6"/>
  <c r="D8" i="6"/>
  <c r="C8" i="6"/>
  <c r="B8" i="6"/>
  <c r="G7" i="6"/>
  <c r="H7" i="6" s="1"/>
  <c r="F7" i="6"/>
  <c r="E7" i="6"/>
  <c r="D7" i="6"/>
  <c r="C7" i="6"/>
  <c r="B7" i="6"/>
  <c r="G6" i="6"/>
  <c r="I6" i="6" s="1"/>
  <c r="F6" i="6"/>
  <c r="E6" i="6"/>
  <c r="D6" i="6"/>
  <c r="C6" i="6"/>
  <c r="B6" i="6"/>
  <c r="G5" i="6"/>
  <c r="H5" i="6" s="1"/>
  <c r="F5" i="6"/>
  <c r="E5" i="6"/>
  <c r="D5" i="6"/>
  <c r="C5" i="6"/>
  <c r="B5" i="6"/>
  <c r="G4" i="6"/>
  <c r="H4" i="6" s="1"/>
  <c r="F4" i="6"/>
  <c r="E4" i="6"/>
  <c r="D4" i="6"/>
  <c r="C4" i="6"/>
  <c r="B4" i="6"/>
  <c r="G3" i="6"/>
  <c r="I3" i="6" s="1"/>
  <c r="F3" i="6"/>
  <c r="E3" i="6"/>
  <c r="D3" i="6"/>
  <c r="C3" i="6"/>
  <c r="B3" i="6"/>
  <c r="I143" i="1"/>
  <c r="I144" i="1" s="1"/>
  <c r="B143" i="1"/>
  <c r="B145" i="1" s="1"/>
  <c r="I32" i="1"/>
  <c r="I33" i="1" s="1"/>
  <c r="B32" i="1"/>
  <c r="B34" i="1" s="1"/>
  <c r="I142" i="1"/>
  <c r="B142" i="1"/>
  <c r="I31" i="1"/>
  <c r="B31" i="1"/>
  <c r="M106" i="5"/>
  <c r="N106" i="5" s="1"/>
  <c r="K106" i="5" s="1"/>
  <c r="I106" i="5"/>
  <c r="F106" i="5"/>
  <c r="G106" i="5" s="1"/>
  <c r="E106" i="5"/>
  <c r="H106" i="5" s="1"/>
  <c r="M105" i="5"/>
  <c r="N105" i="5" s="1"/>
  <c r="F105" i="5"/>
  <c r="G105" i="5" s="1"/>
  <c r="E105" i="5"/>
  <c r="H105" i="5" s="1"/>
  <c r="M104" i="5"/>
  <c r="N104" i="5" s="1"/>
  <c r="K104" i="5" s="1"/>
  <c r="I104" i="5"/>
  <c r="F104" i="5"/>
  <c r="G104" i="5" s="1"/>
  <c r="E104" i="5"/>
  <c r="M103" i="5"/>
  <c r="N103" i="5" s="1"/>
  <c r="F103" i="5"/>
  <c r="G103" i="5" s="1"/>
  <c r="E103" i="5"/>
  <c r="H103" i="5" s="1"/>
  <c r="M102" i="5"/>
  <c r="N102" i="5" s="1"/>
  <c r="F102" i="5"/>
  <c r="G102" i="5" s="1"/>
  <c r="E102" i="5"/>
  <c r="M101" i="5"/>
  <c r="N101" i="5" s="1"/>
  <c r="K101" i="5" s="1"/>
  <c r="F101" i="5"/>
  <c r="I101" i="5" s="1"/>
  <c r="E101" i="5"/>
  <c r="H101" i="5" s="1"/>
  <c r="M100" i="5"/>
  <c r="N100" i="5" s="1"/>
  <c r="I100" i="5"/>
  <c r="F100" i="5"/>
  <c r="G100" i="5" s="1"/>
  <c r="E100" i="5"/>
  <c r="M99" i="5"/>
  <c r="N99" i="5" s="1"/>
  <c r="L99" i="5" s="1"/>
  <c r="F99" i="5"/>
  <c r="G99" i="5" s="1"/>
  <c r="E99" i="5"/>
  <c r="H99" i="5" s="1"/>
  <c r="M98" i="5"/>
  <c r="N98" i="5" s="1"/>
  <c r="J98" i="5" s="1"/>
  <c r="I98" i="5"/>
  <c r="F98" i="5"/>
  <c r="G98" i="5" s="1"/>
  <c r="E98" i="5"/>
  <c r="H98" i="5" s="1"/>
  <c r="M97" i="5"/>
  <c r="N97" i="5" s="1"/>
  <c r="F97" i="5"/>
  <c r="E97" i="5"/>
  <c r="H97" i="5" s="1"/>
  <c r="M96" i="5"/>
  <c r="N96" i="5" s="1"/>
  <c r="I96" i="5"/>
  <c r="F96" i="5"/>
  <c r="G96" i="5" s="1"/>
  <c r="E96" i="5"/>
  <c r="M95" i="5"/>
  <c r="N95" i="5" s="1"/>
  <c r="F95" i="5"/>
  <c r="G95" i="5" s="1"/>
  <c r="E95" i="5"/>
  <c r="H95" i="5" s="1"/>
  <c r="M94" i="5"/>
  <c r="N94" i="5" s="1"/>
  <c r="F94" i="5"/>
  <c r="I94" i="5" s="1"/>
  <c r="M93" i="5"/>
  <c r="N93" i="5" s="1"/>
  <c r="K93" i="5" s="1"/>
  <c r="F93" i="5"/>
  <c r="I93" i="5" s="1"/>
  <c r="E93" i="5"/>
  <c r="H93" i="5" s="1"/>
  <c r="A93" i="5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M92" i="5"/>
  <c r="N92" i="5" s="1"/>
  <c r="F92" i="5"/>
  <c r="I92" i="5" s="1"/>
  <c r="E92" i="5"/>
  <c r="A92" i="5"/>
  <c r="M91" i="5"/>
  <c r="N91" i="5" s="1"/>
  <c r="L91" i="5" s="1"/>
  <c r="F91" i="5"/>
  <c r="E91" i="5"/>
  <c r="H91" i="5" s="1"/>
  <c r="M80" i="5"/>
  <c r="N80" i="5" s="1"/>
  <c r="K80" i="5" s="1"/>
  <c r="I80" i="5"/>
  <c r="F80" i="5"/>
  <c r="H80" i="5" s="1"/>
  <c r="E80" i="5"/>
  <c r="M79" i="5"/>
  <c r="N79" i="5" s="1"/>
  <c r="I79" i="5"/>
  <c r="F79" i="5"/>
  <c r="H79" i="5" s="1"/>
  <c r="E79" i="5"/>
  <c r="M78" i="5"/>
  <c r="N78" i="5" s="1"/>
  <c r="L78" i="5" s="1"/>
  <c r="F78" i="5"/>
  <c r="H78" i="5" s="1"/>
  <c r="E78" i="5"/>
  <c r="I78" i="5" s="1"/>
  <c r="M77" i="5"/>
  <c r="N77" i="5" s="1"/>
  <c r="I77" i="5"/>
  <c r="F77" i="5"/>
  <c r="H77" i="5" s="1"/>
  <c r="E77" i="5"/>
  <c r="G77" i="5" s="1"/>
  <c r="M76" i="5"/>
  <c r="N76" i="5" s="1"/>
  <c r="F76" i="5"/>
  <c r="H76" i="5" s="1"/>
  <c r="E76" i="5"/>
  <c r="G76" i="5" s="1"/>
  <c r="M75" i="5"/>
  <c r="N75" i="5" s="1"/>
  <c r="I75" i="5"/>
  <c r="F75" i="5"/>
  <c r="H75" i="5" s="1"/>
  <c r="E75" i="5"/>
  <c r="M74" i="5"/>
  <c r="N74" i="5" s="1"/>
  <c r="L74" i="5" s="1"/>
  <c r="I74" i="5"/>
  <c r="F74" i="5"/>
  <c r="G74" i="5" s="1"/>
  <c r="E74" i="5"/>
  <c r="M73" i="5"/>
  <c r="N73" i="5" s="1"/>
  <c r="I73" i="5"/>
  <c r="F73" i="5"/>
  <c r="G73" i="5" s="1"/>
  <c r="E73" i="5"/>
  <c r="M72" i="5"/>
  <c r="N72" i="5" s="1"/>
  <c r="K72" i="5" s="1"/>
  <c r="F72" i="5"/>
  <c r="H72" i="5" s="1"/>
  <c r="E72" i="5"/>
  <c r="M71" i="5"/>
  <c r="N71" i="5" s="1"/>
  <c r="I71" i="5"/>
  <c r="F71" i="5"/>
  <c r="H71" i="5" s="1"/>
  <c r="E71" i="5"/>
  <c r="G71" i="5" s="1"/>
  <c r="M70" i="5"/>
  <c r="N70" i="5" s="1"/>
  <c r="F70" i="5"/>
  <c r="H70" i="5" s="1"/>
  <c r="E70" i="5"/>
  <c r="G70" i="5" s="1"/>
  <c r="M69" i="5"/>
  <c r="N69" i="5" s="1"/>
  <c r="J69" i="5" s="1"/>
  <c r="I69" i="5"/>
  <c r="F69" i="5"/>
  <c r="H69" i="5" s="1"/>
  <c r="E69" i="5"/>
  <c r="G69" i="5" s="1"/>
  <c r="M68" i="5"/>
  <c r="N68" i="5" s="1"/>
  <c r="I68" i="5"/>
  <c r="F68" i="5"/>
  <c r="G68" i="5" s="1"/>
  <c r="E68" i="5"/>
  <c r="M67" i="5"/>
  <c r="N67" i="5" s="1"/>
  <c r="F67" i="5"/>
  <c r="H67" i="5" s="1"/>
  <c r="E67" i="5"/>
  <c r="M66" i="5"/>
  <c r="N66" i="5" s="1"/>
  <c r="L66" i="5" s="1"/>
  <c r="I66" i="5"/>
  <c r="F66" i="5"/>
  <c r="H66" i="5" s="1"/>
  <c r="E66" i="5"/>
  <c r="G66" i="5" s="1"/>
  <c r="A66" i="5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M65" i="5"/>
  <c r="N65" i="5" s="1"/>
  <c r="F65" i="5"/>
  <c r="H65" i="5" s="1"/>
  <c r="E65" i="5"/>
  <c r="A65" i="5"/>
  <c r="M64" i="5"/>
  <c r="N64" i="5" s="1"/>
  <c r="K64" i="5" s="1"/>
  <c r="I64" i="5"/>
  <c r="F64" i="5"/>
  <c r="H64" i="5" s="1"/>
  <c r="E64" i="5"/>
  <c r="A55" i="5"/>
  <c r="A56" i="5" s="1"/>
  <c r="M53" i="5"/>
  <c r="N53" i="5" s="1"/>
  <c r="L53" i="5" s="1"/>
  <c r="F53" i="5"/>
  <c r="H53" i="5" s="1"/>
  <c r="E53" i="5"/>
  <c r="G53" i="5" s="1"/>
  <c r="I53" i="5" s="1"/>
  <c r="M52" i="5"/>
  <c r="N52" i="5" s="1"/>
  <c r="L52" i="5" s="1"/>
  <c r="F52" i="5"/>
  <c r="H52" i="5" s="1"/>
  <c r="E52" i="5"/>
  <c r="G52" i="5" s="1"/>
  <c r="I52" i="5" s="1"/>
  <c r="M51" i="5"/>
  <c r="N51" i="5" s="1"/>
  <c r="L51" i="5" s="1"/>
  <c r="F51" i="5"/>
  <c r="H51" i="5" s="1"/>
  <c r="E51" i="5"/>
  <c r="G51" i="5" s="1"/>
  <c r="I51" i="5" s="1"/>
  <c r="M50" i="5"/>
  <c r="N50" i="5" s="1"/>
  <c r="L50" i="5" s="1"/>
  <c r="F50" i="5"/>
  <c r="H50" i="5" s="1"/>
  <c r="E50" i="5"/>
  <c r="G50" i="5" s="1"/>
  <c r="I50" i="5" s="1"/>
  <c r="M49" i="5"/>
  <c r="N49" i="5" s="1"/>
  <c r="L49" i="5" s="1"/>
  <c r="F49" i="5"/>
  <c r="H49" i="5" s="1"/>
  <c r="E49" i="5"/>
  <c r="G49" i="5" s="1"/>
  <c r="I49" i="5" s="1"/>
  <c r="M48" i="5"/>
  <c r="N48" i="5" s="1"/>
  <c r="F48" i="5"/>
  <c r="H48" i="5" s="1"/>
  <c r="E48" i="5"/>
  <c r="G48" i="5" s="1"/>
  <c r="I48" i="5" s="1"/>
  <c r="M47" i="5"/>
  <c r="N47" i="5" s="1"/>
  <c r="L47" i="5" s="1"/>
  <c r="F47" i="5"/>
  <c r="H47" i="5" s="1"/>
  <c r="E47" i="5"/>
  <c r="G47" i="5" s="1"/>
  <c r="M46" i="5"/>
  <c r="N46" i="5" s="1"/>
  <c r="L46" i="5" s="1"/>
  <c r="F46" i="5"/>
  <c r="H46" i="5" s="1"/>
  <c r="E46" i="5"/>
  <c r="G46" i="5" s="1"/>
  <c r="I46" i="5" s="1"/>
  <c r="M45" i="5"/>
  <c r="N45" i="5" s="1"/>
  <c r="L45" i="5" s="1"/>
  <c r="F45" i="5"/>
  <c r="H45" i="5" s="1"/>
  <c r="E45" i="5"/>
  <c r="G45" i="5" s="1"/>
  <c r="M44" i="5"/>
  <c r="N44" i="5" s="1"/>
  <c r="L44" i="5" s="1"/>
  <c r="F44" i="5"/>
  <c r="H44" i="5" s="1"/>
  <c r="E44" i="5"/>
  <c r="G44" i="5" s="1"/>
  <c r="I44" i="5" s="1"/>
  <c r="M43" i="5"/>
  <c r="N43" i="5" s="1"/>
  <c r="L43" i="5" s="1"/>
  <c r="F43" i="5"/>
  <c r="H43" i="5" s="1"/>
  <c r="E43" i="5"/>
  <c r="G43" i="5" s="1"/>
  <c r="I43" i="5" s="1"/>
  <c r="M42" i="5"/>
  <c r="N42" i="5" s="1"/>
  <c r="L42" i="5" s="1"/>
  <c r="F42" i="5"/>
  <c r="H42" i="5" s="1"/>
  <c r="E42" i="5"/>
  <c r="G42" i="5" s="1"/>
  <c r="I42" i="5" s="1"/>
  <c r="M41" i="5"/>
  <c r="N41" i="5" s="1"/>
  <c r="L41" i="5" s="1"/>
  <c r="F41" i="5"/>
  <c r="H41" i="5" s="1"/>
  <c r="E41" i="5"/>
  <c r="G41" i="5" s="1"/>
  <c r="M40" i="5"/>
  <c r="N40" i="5" s="1"/>
  <c r="F40" i="5"/>
  <c r="H40" i="5" s="1"/>
  <c r="E40" i="5"/>
  <c r="G40" i="5" s="1"/>
  <c r="I40" i="5" s="1"/>
  <c r="M39" i="5"/>
  <c r="N39" i="5" s="1"/>
  <c r="L39" i="5" s="1"/>
  <c r="F39" i="5"/>
  <c r="H39" i="5" s="1"/>
  <c r="E39" i="5"/>
  <c r="G39" i="5" s="1"/>
  <c r="M38" i="5"/>
  <c r="N38" i="5" s="1"/>
  <c r="L38" i="5" s="1"/>
  <c r="F38" i="5"/>
  <c r="H38" i="5" s="1"/>
  <c r="E38" i="5"/>
  <c r="G38" i="5" s="1"/>
  <c r="I38" i="5" s="1"/>
  <c r="M37" i="5"/>
  <c r="N37" i="5" s="1"/>
  <c r="L37" i="5" s="1"/>
  <c r="F37" i="5"/>
  <c r="H37" i="5" s="1"/>
  <c r="E37" i="5"/>
  <c r="M36" i="5"/>
  <c r="N36" i="5" s="1"/>
  <c r="L36" i="5" s="1"/>
  <c r="F36" i="5"/>
  <c r="H36" i="5" s="1"/>
  <c r="E36" i="5"/>
  <c r="G36" i="5" s="1"/>
  <c r="I36" i="5" s="1"/>
  <c r="M35" i="5"/>
  <c r="N35" i="5" s="1"/>
  <c r="L35" i="5" s="1"/>
  <c r="F35" i="5"/>
  <c r="H35" i="5" s="1"/>
  <c r="E35" i="5"/>
  <c r="G35" i="5" s="1"/>
  <c r="M34" i="5"/>
  <c r="N34" i="5" s="1"/>
  <c r="L34" i="5" s="1"/>
  <c r="F34" i="5"/>
  <c r="H34" i="5" s="1"/>
  <c r="E34" i="5"/>
  <c r="G34" i="5" s="1"/>
  <c r="I34" i="5" s="1"/>
  <c r="M33" i="5"/>
  <c r="N33" i="5" s="1"/>
  <c r="L33" i="5" s="1"/>
  <c r="F33" i="5"/>
  <c r="H33" i="5" s="1"/>
  <c r="E33" i="5"/>
  <c r="M32" i="5"/>
  <c r="N32" i="5" s="1"/>
  <c r="L32" i="5" s="1"/>
  <c r="F32" i="5"/>
  <c r="H32" i="5" s="1"/>
  <c r="E32" i="5"/>
  <c r="M31" i="5"/>
  <c r="N31" i="5" s="1"/>
  <c r="F31" i="5"/>
  <c r="H31" i="5" s="1"/>
  <c r="E31" i="5"/>
  <c r="G31" i="5" s="1"/>
  <c r="I31" i="5" s="1"/>
  <c r="M30" i="5"/>
  <c r="N30" i="5" s="1"/>
  <c r="F30" i="5"/>
  <c r="H30" i="5" s="1"/>
  <c r="E30" i="5"/>
  <c r="A21" i="5"/>
  <c r="A22" i="5" s="1"/>
  <c r="A23" i="5" s="1"/>
  <c r="A24" i="5" s="1"/>
  <c r="M19" i="5"/>
  <c r="I19" i="5" s="1"/>
  <c r="H19" i="5"/>
  <c r="G19" i="5"/>
  <c r="F19" i="5"/>
  <c r="E19" i="5"/>
  <c r="M18" i="5"/>
  <c r="I18" i="5" s="1"/>
  <c r="H18" i="5"/>
  <c r="G18" i="5"/>
  <c r="F18" i="5"/>
  <c r="E18" i="5"/>
  <c r="M17" i="5"/>
  <c r="I17" i="5" s="1"/>
  <c r="H17" i="5"/>
  <c r="G17" i="5"/>
  <c r="F17" i="5"/>
  <c r="E17" i="5"/>
  <c r="M16" i="5"/>
  <c r="I16" i="5" s="1"/>
  <c r="H16" i="5"/>
  <c r="G16" i="5"/>
  <c r="F16" i="5"/>
  <c r="E16" i="5"/>
  <c r="M15" i="5"/>
  <c r="I15" i="5" s="1"/>
  <c r="K15" i="5" s="1"/>
  <c r="H15" i="5"/>
  <c r="G15" i="5"/>
  <c r="F15" i="5"/>
  <c r="E15" i="5"/>
  <c r="M14" i="5"/>
  <c r="I14" i="5" s="1"/>
  <c r="L14" i="5" s="1"/>
  <c r="H14" i="5"/>
  <c r="G14" i="5"/>
  <c r="F14" i="5"/>
  <c r="E14" i="5"/>
  <c r="M13" i="5"/>
  <c r="I13" i="5" s="1"/>
  <c r="H13" i="5"/>
  <c r="G13" i="5"/>
  <c r="F13" i="5"/>
  <c r="E13" i="5"/>
  <c r="M12" i="5"/>
  <c r="I12" i="5" s="1"/>
  <c r="H12" i="5"/>
  <c r="G12" i="5"/>
  <c r="F12" i="5"/>
  <c r="E12" i="5"/>
  <c r="M11" i="5"/>
  <c r="I11" i="5" s="1"/>
  <c r="H11" i="5"/>
  <c r="G11" i="5"/>
  <c r="F11" i="5"/>
  <c r="E11" i="5"/>
  <c r="M10" i="5"/>
  <c r="I10" i="5" s="1"/>
  <c r="H10" i="5"/>
  <c r="G10" i="5"/>
  <c r="F10" i="5"/>
  <c r="E10" i="5"/>
  <c r="M9" i="5"/>
  <c r="I9" i="5" s="1"/>
  <c r="H9" i="5"/>
  <c r="G9" i="5"/>
  <c r="F9" i="5"/>
  <c r="E9" i="5"/>
  <c r="M8" i="5"/>
  <c r="I8" i="5" s="1"/>
  <c r="H8" i="5"/>
  <c r="G8" i="5"/>
  <c r="F8" i="5"/>
  <c r="E8" i="5"/>
  <c r="M7" i="5"/>
  <c r="I7" i="5" s="1"/>
  <c r="L7" i="5" s="1"/>
  <c r="H7" i="5"/>
  <c r="G7" i="5"/>
  <c r="F7" i="5"/>
  <c r="E7" i="5"/>
  <c r="M6" i="5"/>
  <c r="I6" i="5" s="1"/>
  <c r="L6" i="5" s="1"/>
  <c r="H6" i="5"/>
  <c r="G6" i="5"/>
  <c r="F6" i="5"/>
  <c r="E6" i="5"/>
  <c r="M5" i="5"/>
  <c r="I5" i="5" s="1"/>
  <c r="H5" i="5"/>
  <c r="G5" i="5"/>
  <c r="F5" i="5"/>
  <c r="E5" i="5"/>
  <c r="M4" i="5"/>
  <c r="I4" i="5" s="1"/>
  <c r="H4" i="5"/>
  <c r="G4" i="5"/>
  <c r="F4" i="5"/>
  <c r="E4" i="5"/>
  <c r="M3" i="5"/>
  <c r="I3" i="5" s="1"/>
  <c r="H3" i="5"/>
  <c r="G3" i="5"/>
  <c r="F3" i="5"/>
  <c r="E3" i="5"/>
  <c r="O27" i="10" l="1"/>
  <c r="O33" i="10"/>
  <c r="O3" i="10"/>
  <c r="N1" i="10"/>
  <c r="C27" i="10"/>
  <c r="A28" i="10" s="1"/>
  <c r="A29" i="10" s="1"/>
  <c r="D33" i="10"/>
  <c r="N32" i="10" s="1"/>
  <c r="C21" i="10"/>
  <c r="A22" i="10" s="1"/>
  <c r="A23" i="10" s="1"/>
  <c r="O39" i="10"/>
  <c r="F9" i="10"/>
  <c r="F10" i="10" s="1"/>
  <c r="F11" i="10" s="1"/>
  <c r="D16" i="10"/>
  <c r="D17" i="10" s="1"/>
  <c r="O10" i="10"/>
  <c r="O4" i="10"/>
  <c r="N14" i="10"/>
  <c r="H23" i="10"/>
  <c r="I33" i="10"/>
  <c r="I34" i="10" s="1"/>
  <c r="G35" i="10" s="1"/>
  <c r="F3" i="10"/>
  <c r="F4" i="10" s="1"/>
  <c r="F5" i="10" s="1"/>
  <c r="F21" i="10"/>
  <c r="F22" i="10" s="1"/>
  <c r="F23" i="10" s="1"/>
  <c r="N7" i="10"/>
  <c r="F15" i="10"/>
  <c r="F16" i="10" s="1"/>
  <c r="F17" i="10" s="1"/>
  <c r="F27" i="10"/>
  <c r="F28" i="10" s="1"/>
  <c r="F29" i="10" s="1"/>
  <c r="D28" i="10"/>
  <c r="O28" i="10"/>
  <c r="I28" i="10"/>
  <c r="G29" i="10" s="1"/>
  <c r="A10" i="10"/>
  <c r="M35" i="10"/>
  <c r="H35" i="10" s="1"/>
  <c r="A41" i="10"/>
  <c r="A4" i="10"/>
  <c r="H5" i="10"/>
  <c r="O9" i="10"/>
  <c r="O15" i="10"/>
  <c r="N19" i="10"/>
  <c r="O22" i="10"/>
  <c r="A33" i="10"/>
  <c r="D34" i="10"/>
  <c r="D35" i="10" s="1"/>
  <c r="H40" i="10"/>
  <c r="H41" i="10" s="1"/>
  <c r="F39" i="10"/>
  <c r="F40" i="10" s="1"/>
  <c r="F41" i="10" s="1"/>
  <c r="H11" i="10"/>
  <c r="N37" i="10"/>
  <c r="O40" i="10"/>
  <c r="K17" i="10"/>
  <c r="A5" i="9"/>
  <c r="J22" i="8"/>
  <c r="J14" i="8"/>
  <c r="H23" i="8"/>
  <c r="J23" i="8" s="1"/>
  <c r="J3" i="8"/>
  <c r="I6" i="8"/>
  <c r="K6" i="8" s="1"/>
  <c r="H11" i="8"/>
  <c r="J11" i="8" s="1"/>
  <c r="I7" i="8"/>
  <c r="K7" i="8" s="1"/>
  <c r="H19" i="8"/>
  <c r="J19" i="8" s="1"/>
  <c r="I3" i="8"/>
  <c r="I14" i="8"/>
  <c r="I8" i="8"/>
  <c r="J8" i="8" s="1"/>
  <c r="H17" i="8"/>
  <c r="I22" i="8"/>
  <c r="A5" i="8"/>
  <c r="K22" i="8"/>
  <c r="K3" i="8"/>
  <c r="A3" i="8"/>
  <c r="A13" i="8"/>
  <c r="A16" i="8"/>
  <c r="A11" i="8"/>
  <c r="A24" i="8"/>
  <c r="A29" i="8"/>
  <c r="A25" i="8"/>
  <c r="H9" i="8"/>
  <c r="J9" i="8" s="1"/>
  <c r="A21" i="8"/>
  <c r="I27" i="8"/>
  <c r="J27" i="8" s="1"/>
  <c r="A19" i="8"/>
  <c r="A9" i="8"/>
  <c r="A27" i="8"/>
  <c r="A8" i="8"/>
  <c r="H15" i="8"/>
  <c r="I16" i="8"/>
  <c r="K16" i="8" s="1"/>
  <c r="H25" i="8"/>
  <c r="K14" i="8"/>
  <c r="A17" i="8"/>
  <c r="A26" i="8"/>
  <c r="A6" i="8"/>
  <c r="A14" i="8"/>
  <c r="A22" i="8"/>
  <c r="H4" i="8"/>
  <c r="J4" i="8" s="1"/>
  <c r="H12" i="8"/>
  <c r="J12" i="8" s="1"/>
  <c r="H20" i="8"/>
  <c r="J20" i="8" s="1"/>
  <c r="H28" i="8"/>
  <c r="J28" i="8" s="1"/>
  <c r="A4" i="8"/>
  <c r="A12" i="8"/>
  <c r="A7" i="8"/>
  <c r="H10" i="8"/>
  <c r="K10" i="8" s="1"/>
  <c r="A15" i="8"/>
  <c r="H18" i="8"/>
  <c r="K18" i="8" s="1"/>
  <c r="A23" i="8"/>
  <c r="H26" i="8"/>
  <c r="J26" i="8" s="1"/>
  <c r="A20" i="8"/>
  <c r="A28" i="8"/>
  <c r="H5" i="8"/>
  <c r="J5" i="8" s="1"/>
  <c r="A10" i="8"/>
  <c r="H13" i="8"/>
  <c r="J13" i="8" s="1"/>
  <c r="A18" i="8"/>
  <c r="H21" i="8"/>
  <c r="J21" i="8" s="1"/>
  <c r="H29" i="8"/>
  <c r="J29" i="8" s="1"/>
  <c r="H24" i="8"/>
  <c r="J24" i="8" s="1"/>
  <c r="H30" i="7"/>
  <c r="T30" i="7" s="1"/>
  <c r="AE30" i="7" s="1"/>
  <c r="AI30" i="7" s="1"/>
  <c r="H21" i="7"/>
  <c r="T21" i="7" s="1"/>
  <c r="AE21" i="7" s="1"/>
  <c r="AI21" i="7" s="1"/>
  <c r="H14" i="7"/>
  <c r="T14" i="7" s="1"/>
  <c r="AE14" i="7" s="1"/>
  <c r="AI14" i="7" s="1"/>
  <c r="Y27" i="7"/>
  <c r="J28" i="7"/>
  <c r="V28" i="7" s="1"/>
  <c r="J3" i="7"/>
  <c r="V3" i="7" s="1"/>
  <c r="AD3" i="7" s="1"/>
  <c r="AH3" i="7" s="1"/>
  <c r="J25" i="7"/>
  <c r="V25" i="7" s="1"/>
  <c r="AD25" i="7" s="1"/>
  <c r="AH25" i="7" s="1"/>
  <c r="J9" i="7"/>
  <c r="V9" i="7" s="1"/>
  <c r="AD9" i="7" s="1"/>
  <c r="AH9" i="7" s="1"/>
  <c r="AB21" i="7"/>
  <c r="J4" i="7"/>
  <c r="V4" i="7" s="1"/>
  <c r="AD4" i="7" s="1"/>
  <c r="AH4" i="7" s="1"/>
  <c r="J7" i="7"/>
  <c r="V7" i="7" s="1"/>
  <c r="AD7" i="7" s="1"/>
  <c r="AH7" i="7" s="1"/>
  <c r="AB15" i="7"/>
  <c r="J11" i="7"/>
  <c r="V11" i="7" s="1"/>
  <c r="AD11" i="7" s="1"/>
  <c r="AH11" i="7" s="1"/>
  <c r="J20" i="7"/>
  <c r="V20" i="7" s="1"/>
  <c r="H29" i="7"/>
  <c r="T29" i="7" s="1"/>
  <c r="AE29" i="7" s="1"/>
  <c r="AI29" i="7" s="1"/>
  <c r="AC5" i="7"/>
  <c r="AG5" i="7" s="1"/>
  <c r="H8" i="7"/>
  <c r="T8" i="7" s="1"/>
  <c r="AE8" i="7" s="1"/>
  <c r="AI8" i="7" s="1"/>
  <c r="Y30" i="7"/>
  <c r="A18" i="7"/>
  <c r="AB17" i="7"/>
  <c r="Y26" i="7"/>
  <c r="H9" i="7"/>
  <c r="T9" i="7" s="1"/>
  <c r="J30" i="7"/>
  <c r="V30" i="7" s="1"/>
  <c r="AD30" i="7" s="1"/>
  <c r="AH30" i="7" s="1"/>
  <c r="H3" i="7"/>
  <c r="T3" i="7" s="1"/>
  <c r="H6" i="7"/>
  <c r="T6" i="7" s="1"/>
  <c r="AE6" i="7" s="1"/>
  <c r="AI6" i="7" s="1"/>
  <c r="J12" i="7"/>
  <c r="V12" i="7" s="1"/>
  <c r="AD12" i="7" s="1"/>
  <c r="AH12" i="7" s="1"/>
  <c r="J15" i="7"/>
  <c r="V15" i="7" s="1"/>
  <c r="Y16" i="7"/>
  <c r="AC24" i="7"/>
  <c r="AG24" i="7" s="1"/>
  <c r="Z13" i="7"/>
  <c r="AA16" i="7"/>
  <c r="Z18" i="7"/>
  <c r="Y23" i="7"/>
  <c r="AA24" i="7"/>
  <c r="Z3" i="7"/>
  <c r="AA22" i="7"/>
  <c r="H24" i="7"/>
  <c r="T24" i="7" s="1"/>
  <c r="AE24" i="7" s="1"/>
  <c r="AI24" i="7" s="1"/>
  <c r="AB27" i="7"/>
  <c r="Z28" i="7"/>
  <c r="AA15" i="7"/>
  <c r="H11" i="7"/>
  <c r="T11" i="7" s="1"/>
  <c r="AE11" i="7" s="1"/>
  <c r="AI11" i="7" s="1"/>
  <c r="AB13" i="7"/>
  <c r="Z17" i="7"/>
  <c r="O18" i="7"/>
  <c r="J23" i="7"/>
  <c r="V23" i="7" s="1"/>
  <c r="H27" i="7"/>
  <c r="T27" i="7" s="1"/>
  <c r="AE27" i="7" s="1"/>
  <c r="AI27" i="7" s="1"/>
  <c r="Y6" i="7"/>
  <c r="A8" i="7"/>
  <c r="AC11" i="7"/>
  <c r="AG11" i="7" s="1"/>
  <c r="Y21" i="7"/>
  <c r="H22" i="7"/>
  <c r="T22" i="7" s="1"/>
  <c r="AE22" i="7" s="1"/>
  <c r="AI22" i="7" s="1"/>
  <c r="Y29" i="7"/>
  <c r="Y5" i="7"/>
  <c r="J10" i="7"/>
  <c r="V10" i="7" s="1"/>
  <c r="Y13" i="7"/>
  <c r="J14" i="7"/>
  <c r="V14" i="7" s="1"/>
  <c r="AD14" i="7" s="1"/>
  <c r="AH14" i="7" s="1"/>
  <c r="J5" i="7"/>
  <c r="V5" i="7" s="1"/>
  <c r="AD5" i="7" s="1"/>
  <c r="AH5" i="7" s="1"/>
  <c r="AB30" i="7"/>
  <c r="AB3" i="7"/>
  <c r="A4" i="7"/>
  <c r="Z4" i="7"/>
  <c r="Z5" i="7"/>
  <c r="J6" i="7"/>
  <c r="V6" i="7" s="1"/>
  <c r="AD6" i="7" s="1"/>
  <c r="AH6" i="7" s="1"/>
  <c r="H7" i="7"/>
  <c r="T7" i="7" s="1"/>
  <c r="AE7" i="7" s="1"/>
  <c r="AI7" i="7" s="1"/>
  <c r="Y11" i="7"/>
  <c r="AB19" i="7"/>
  <c r="AA19" i="7"/>
  <c r="AB25" i="7"/>
  <c r="AC12" i="7"/>
  <c r="AG12" i="7" s="1"/>
  <c r="AA17" i="7"/>
  <c r="Y19" i="7"/>
  <c r="AA3" i="7"/>
  <c r="Y4" i="7"/>
  <c r="AB4" i="7"/>
  <c r="A5" i="7"/>
  <c r="AA5" i="7"/>
  <c r="U9" i="7"/>
  <c r="AC9" i="7" s="1"/>
  <c r="AG9" i="7" s="1"/>
  <c r="AB11" i="7"/>
  <c r="A12" i="7"/>
  <c r="H12" i="7"/>
  <c r="T12" i="7" s="1"/>
  <c r="H15" i="7"/>
  <c r="T15" i="7" s="1"/>
  <c r="AE15" i="7" s="1"/>
  <c r="AI15" i="7" s="1"/>
  <c r="P17" i="7"/>
  <c r="H17" i="7"/>
  <c r="T17" i="7" s="1"/>
  <c r="H18" i="7"/>
  <c r="T18" i="7" s="1"/>
  <c r="AE18" i="7" s="1"/>
  <c r="AI18" i="7" s="1"/>
  <c r="S21" i="7"/>
  <c r="AC21" i="7" s="1"/>
  <c r="AG21" i="7" s="1"/>
  <c r="P22" i="7"/>
  <c r="Z23" i="7"/>
  <c r="Z26" i="7"/>
  <c r="J26" i="7"/>
  <c r="V26" i="7" s="1"/>
  <c r="AD26" i="7" s="1"/>
  <c r="AH26" i="7" s="1"/>
  <c r="J27" i="7"/>
  <c r="V27" i="7" s="1"/>
  <c r="AD27" i="7" s="1"/>
  <c r="AH27" i="7" s="1"/>
  <c r="AA27" i="7"/>
  <c r="H28" i="7"/>
  <c r="T28" i="7" s="1"/>
  <c r="R28" i="7"/>
  <c r="A11" i="7"/>
  <c r="Z25" i="7"/>
  <c r="Y3" i="7"/>
  <c r="Y7" i="7"/>
  <c r="Z8" i="7"/>
  <c r="H16" i="7"/>
  <c r="T16" i="7" s="1"/>
  <c r="S16" i="7"/>
  <c r="J17" i="7"/>
  <c r="V17" i="7" s="1"/>
  <c r="AD17" i="7" s="1"/>
  <c r="AH17" i="7" s="1"/>
  <c r="J19" i="7"/>
  <c r="V19" i="7" s="1"/>
  <c r="AD19" i="7" s="1"/>
  <c r="AH19" i="7" s="1"/>
  <c r="AB23" i="7"/>
  <c r="AB26" i="7"/>
  <c r="P30" i="7"/>
  <c r="O3" i="7"/>
  <c r="AB16" i="7"/>
  <c r="Y18" i="7"/>
  <c r="Z20" i="7"/>
  <c r="J21" i="7"/>
  <c r="V21" i="7" s="1"/>
  <c r="P3" i="7"/>
  <c r="O4" i="7"/>
  <c r="Y8" i="7"/>
  <c r="AB9" i="7"/>
  <c r="AB18" i="7"/>
  <c r="J22" i="7"/>
  <c r="V22" i="7" s="1"/>
  <c r="AD22" i="7" s="1"/>
  <c r="AH22" i="7" s="1"/>
  <c r="Z24" i="7"/>
  <c r="H25" i="7"/>
  <c r="T25" i="7" s="1"/>
  <c r="Y14" i="7"/>
  <c r="Y17" i="7"/>
  <c r="H19" i="7"/>
  <c r="T19" i="7" s="1"/>
  <c r="AE19" i="7" s="1"/>
  <c r="AI19" i="7" s="1"/>
  <c r="Y24" i="7"/>
  <c r="AB24" i="7"/>
  <c r="J24" i="7"/>
  <c r="V24" i="7" s="1"/>
  <c r="AD24" i="7" s="1"/>
  <c r="AH24" i="7" s="1"/>
  <c r="O26" i="7"/>
  <c r="Y28" i="7"/>
  <c r="H5" i="7"/>
  <c r="T5" i="7" s="1"/>
  <c r="AE5" i="7" s="1"/>
  <c r="AI5" i="7" s="1"/>
  <c r="AA6" i="7"/>
  <c r="Z10" i="7"/>
  <c r="AB22" i="7"/>
  <c r="P27" i="7"/>
  <c r="AC3" i="7"/>
  <c r="AG3" i="7" s="1"/>
  <c r="AC4" i="7"/>
  <c r="AG4" i="7" s="1"/>
  <c r="AC6" i="7"/>
  <c r="AG6" i="7" s="1"/>
  <c r="AB5" i="7"/>
  <c r="AA7" i="7"/>
  <c r="AA9" i="7"/>
  <c r="S10" i="7"/>
  <c r="H10" i="7"/>
  <c r="T10" i="7" s="1"/>
  <c r="S15" i="7"/>
  <c r="A17" i="7"/>
  <c r="Z11" i="7"/>
  <c r="O11" i="7"/>
  <c r="A13" i="7"/>
  <c r="J18" i="7"/>
  <c r="V18" i="7" s="1"/>
  <c r="AD18" i="7" s="1"/>
  <c r="AH18" i="7" s="1"/>
  <c r="A3" i="7"/>
  <c r="Q3" i="7"/>
  <c r="H4" i="7"/>
  <c r="T4" i="7" s="1"/>
  <c r="P4" i="7"/>
  <c r="O5" i="7"/>
  <c r="A6" i="7"/>
  <c r="Z7" i="7"/>
  <c r="A10" i="7"/>
  <c r="Y12" i="7"/>
  <c r="A15" i="7"/>
  <c r="O15" i="7"/>
  <c r="Z15" i="7"/>
  <c r="AA11" i="7"/>
  <c r="P11" i="7"/>
  <c r="A20" i="7"/>
  <c r="A26" i="7"/>
  <c r="A24" i="7"/>
  <c r="A21" i="7"/>
  <c r="A14" i="7"/>
  <c r="A19" i="7"/>
  <c r="A29" i="7"/>
  <c r="P5" i="7"/>
  <c r="P7" i="7"/>
  <c r="AB7" i="7"/>
  <c r="O8" i="7"/>
  <c r="AA8" i="7"/>
  <c r="J8" i="7"/>
  <c r="V8" i="7" s="1"/>
  <c r="Y10" i="7"/>
  <c r="AA10" i="7"/>
  <c r="P10" i="7"/>
  <c r="AB10" i="7"/>
  <c r="Q12" i="7"/>
  <c r="AA12" i="7"/>
  <c r="U16" i="7"/>
  <c r="J16" i="7"/>
  <c r="V16" i="7" s="1"/>
  <c r="Z6" i="7"/>
  <c r="AC7" i="7"/>
  <c r="AG7" i="7" s="1"/>
  <c r="AB8" i="7"/>
  <c r="A9" i="7"/>
  <c r="J13" i="7"/>
  <c r="V13" i="7" s="1"/>
  <c r="O16" i="7"/>
  <c r="Z16" i="7"/>
  <c r="AC25" i="7"/>
  <c r="AG25" i="7" s="1"/>
  <c r="Z12" i="7"/>
  <c r="O12" i="7"/>
  <c r="AA4" i="7"/>
  <c r="AB6" i="7"/>
  <c r="A7" i="7"/>
  <c r="S8" i="7"/>
  <c r="Y9" i="7"/>
  <c r="Z9" i="7"/>
  <c r="O9" i="7"/>
  <c r="S13" i="7"/>
  <c r="H13" i="7"/>
  <c r="T13" i="7" s="1"/>
  <c r="A16" i="7"/>
  <c r="P14" i="7"/>
  <c r="AB14" i="7"/>
  <c r="AA14" i="7"/>
  <c r="AB12" i="7"/>
  <c r="Z14" i="7"/>
  <c r="O14" i="7"/>
  <c r="Z19" i="7"/>
  <c r="AA20" i="7"/>
  <c r="Q20" i="7"/>
  <c r="AA13" i="7"/>
  <c r="P13" i="7"/>
  <c r="Y15" i="7"/>
  <c r="AB20" i="7"/>
  <c r="R20" i="7"/>
  <c r="AC14" i="7"/>
  <c r="AG14" i="7" s="1"/>
  <c r="AC17" i="7"/>
  <c r="AG17" i="7" s="1"/>
  <c r="S20" i="7"/>
  <c r="H20" i="7"/>
  <c r="T20" i="7" s="1"/>
  <c r="P21" i="7"/>
  <c r="AA21" i="7"/>
  <c r="A23" i="7"/>
  <c r="AC18" i="7"/>
  <c r="AG18" i="7" s="1"/>
  <c r="AC19" i="7"/>
  <c r="AG19" i="7" s="1"/>
  <c r="AC27" i="7"/>
  <c r="AG27" i="7" s="1"/>
  <c r="AC26" i="7"/>
  <c r="AG26" i="7" s="1"/>
  <c r="A22" i="7"/>
  <c r="A25" i="7"/>
  <c r="A28" i="7"/>
  <c r="AA18" i="7"/>
  <c r="Y22" i="7"/>
  <c r="O22" i="7"/>
  <c r="Z22" i="7"/>
  <c r="Y25" i="7"/>
  <c r="A27" i="7"/>
  <c r="Z27" i="7"/>
  <c r="O27" i="7"/>
  <c r="AC30" i="7"/>
  <c r="AG30" i="7" s="1"/>
  <c r="S23" i="7"/>
  <c r="H23" i="7"/>
  <c r="T23" i="7" s="1"/>
  <c r="AA26" i="7"/>
  <c r="P26" i="7"/>
  <c r="Y20" i="7"/>
  <c r="AC22" i="7"/>
  <c r="AG22" i="7" s="1"/>
  <c r="J29" i="7"/>
  <c r="V29" i="7" s="1"/>
  <c r="O21" i="7"/>
  <c r="Z21" i="7"/>
  <c r="A30" i="7"/>
  <c r="P23" i="7"/>
  <c r="O24" i="7"/>
  <c r="S28" i="7"/>
  <c r="AA28" i="7"/>
  <c r="Z29" i="7"/>
  <c r="AB28" i="7"/>
  <c r="S29" i="7"/>
  <c r="AA29" i="7"/>
  <c r="Z30" i="7"/>
  <c r="AB29" i="7"/>
  <c r="AA30" i="7"/>
  <c r="AA23" i="7"/>
  <c r="H26" i="7"/>
  <c r="T26" i="7" s="1"/>
  <c r="AA25" i="7"/>
  <c r="J26" i="6"/>
  <c r="J21" i="6"/>
  <c r="J18" i="6"/>
  <c r="J12" i="6"/>
  <c r="J13" i="6"/>
  <c r="J7" i="6"/>
  <c r="J4" i="6"/>
  <c r="H15" i="6"/>
  <c r="J15" i="6" s="1"/>
  <c r="I26" i="6"/>
  <c r="I7" i="6"/>
  <c r="H10" i="6"/>
  <c r="J10" i="6" s="1"/>
  <c r="K12" i="6"/>
  <c r="H3" i="6"/>
  <c r="J3" i="6" s="1"/>
  <c r="H17" i="6"/>
  <c r="J17" i="6" s="1"/>
  <c r="I20" i="6"/>
  <c r="K20" i="6" s="1"/>
  <c r="A5" i="6"/>
  <c r="K21" i="6"/>
  <c r="I18" i="6"/>
  <c r="K4" i="6"/>
  <c r="H11" i="6"/>
  <c r="J11" i="6" s="1"/>
  <c r="A13" i="6"/>
  <c r="A20" i="6"/>
  <c r="K26" i="6"/>
  <c r="A4" i="6"/>
  <c r="H9" i="6"/>
  <c r="K9" i="6" s="1"/>
  <c r="A12" i="6"/>
  <c r="K13" i="6"/>
  <c r="A19" i="6"/>
  <c r="H23" i="6"/>
  <c r="J23" i="6" s="1"/>
  <c r="A25" i="6"/>
  <c r="A30" i="6"/>
  <c r="A11" i="6"/>
  <c r="K18" i="6"/>
  <c r="A9" i="6"/>
  <c r="A29" i="6"/>
  <c r="A22" i="6"/>
  <c r="K7" i="6"/>
  <c r="A28" i="6"/>
  <c r="A17" i="6"/>
  <c r="I4" i="6"/>
  <c r="I12" i="6"/>
  <c r="H19" i="6"/>
  <c r="J19" i="6" s="1"/>
  <c r="A21" i="6"/>
  <c r="A27" i="6"/>
  <c r="A7" i="6"/>
  <c r="I5" i="6"/>
  <c r="K5" i="6" s="1"/>
  <c r="H8" i="6"/>
  <c r="K8" i="6" s="1"/>
  <c r="I13" i="6"/>
  <c r="H16" i="6"/>
  <c r="K16" i="6" s="1"/>
  <c r="I21" i="6"/>
  <c r="H24" i="6"/>
  <c r="K24" i="6" s="1"/>
  <c r="I29" i="6"/>
  <c r="J29" i="6" s="1"/>
  <c r="A8" i="6"/>
  <c r="A16" i="6"/>
  <c r="A24" i="6"/>
  <c r="H27" i="6"/>
  <c r="K27" i="6" s="1"/>
  <c r="A3" i="6"/>
  <c r="H6" i="6"/>
  <c r="K6" i="6" s="1"/>
  <c r="H14" i="6"/>
  <c r="K14" i="6" s="1"/>
  <c r="H22" i="6"/>
  <c r="J22" i="6" s="1"/>
  <c r="H30" i="6"/>
  <c r="K30" i="6" s="1"/>
  <c r="A10" i="6"/>
  <c r="A26" i="6"/>
  <c r="A6" i="6"/>
  <c r="A14" i="6"/>
  <c r="H25" i="6"/>
  <c r="K25" i="6" s="1"/>
  <c r="A15" i="6"/>
  <c r="A18" i="6"/>
  <c r="H28" i="6"/>
  <c r="J28" i="6" s="1"/>
  <c r="A23" i="6"/>
  <c r="B33" i="1"/>
  <c r="B144" i="1"/>
  <c r="I145" i="1"/>
  <c r="I146" i="1" s="1"/>
  <c r="B35" i="1"/>
  <c r="B36" i="1"/>
  <c r="B146" i="1"/>
  <c r="B147" i="1"/>
  <c r="B148" i="1" s="1"/>
  <c r="I34" i="1"/>
  <c r="I102" i="5"/>
  <c r="J33" i="5"/>
  <c r="G80" i="5"/>
  <c r="I105" i="5"/>
  <c r="H73" i="5"/>
  <c r="I70" i="5"/>
  <c r="G78" i="5"/>
  <c r="C69" i="5"/>
  <c r="G94" i="5"/>
  <c r="E94" i="5" s="1"/>
  <c r="H94" i="5" s="1"/>
  <c r="J37" i="5"/>
  <c r="K37" i="5"/>
  <c r="I99" i="5"/>
  <c r="L98" i="5"/>
  <c r="J14" i="5"/>
  <c r="J35" i="5"/>
  <c r="J66" i="5"/>
  <c r="L103" i="5"/>
  <c r="K103" i="5"/>
  <c r="J103" i="5"/>
  <c r="K5" i="5"/>
  <c r="L5" i="5"/>
  <c r="L4" i="5"/>
  <c r="K4" i="5"/>
  <c r="J4" i="5"/>
  <c r="L9" i="5"/>
  <c r="K9" i="5"/>
  <c r="L12" i="5"/>
  <c r="K12" i="5"/>
  <c r="J12" i="5"/>
  <c r="B12" i="5" s="1"/>
  <c r="L18" i="5"/>
  <c r="K18" i="5"/>
  <c r="J18" i="5"/>
  <c r="J77" i="5"/>
  <c r="B77" i="5" s="1"/>
  <c r="L77" i="5"/>
  <c r="K77" i="5"/>
  <c r="J19" i="5"/>
  <c r="L19" i="5"/>
  <c r="K19" i="5"/>
  <c r="L31" i="5"/>
  <c r="K31" i="5"/>
  <c r="J31" i="5"/>
  <c r="L95" i="5"/>
  <c r="K95" i="5"/>
  <c r="J95" i="5"/>
  <c r="L15" i="5"/>
  <c r="J41" i="5"/>
  <c r="K47" i="5"/>
  <c r="J74" i="5"/>
  <c r="I76" i="5"/>
  <c r="G101" i="5"/>
  <c r="L101" i="5"/>
  <c r="J49" i="5"/>
  <c r="K69" i="5"/>
  <c r="L69" i="5"/>
  <c r="K45" i="5"/>
  <c r="G79" i="5"/>
  <c r="G93" i="5"/>
  <c r="B69" i="5"/>
  <c r="J15" i="5"/>
  <c r="B15" i="5" s="1"/>
  <c r="K35" i="5"/>
  <c r="K53" i="5"/>
  <c r="L64" i="5"/>
  <c r="H74" i="5"/>
  <c r="G92" i="5"/>
  <c r="K98" i="5"/>
  <c r="C98" i="5" s="1"/>
  <c r="J47" i="5"/>
  <c r="L3" i="5"/>
  <c r="K3" i="5"/>
  <c r="J3" i="5"/>
  <c r="K13" i="5"/>
  <c r="J13" i="5"/>
  <c r="C13" i="5" s="1"/>
  <c r="L13" i="5"/>
  <c r="K30" i="5"/>
  <c r="J30" i="5"/>
  <c r="L30" i="5"/>
  <c r="J8" i="5"/>
  <c r="L8" i="5"/>
  <c r="K8" i="5"/>
  <c r="K17" i="5"/>
  <c r="L17" i="5"/>
  <c r="J17" i="5"/>
  <c r="L11" i="5"/>
  <c r="J11" i="5"/>
  <c r="K11" i="5"/>
  <c r="A79" i="5"/>
  <c r="A80" i="5" s="1"/>
  <c r="K16" i="5"/>
  <c r="L16" i="5"/>
  <c r="J16" i="5"/>
  <c r="A25" i="5"/>
  <c r="J75" i="5"/>
  <c r="L75" i="5"/>
  <c r="K75" i="5"/>
  <c r="L10" i="5"/>
  <c r="K10" i="5"/>
  <c r="J10" i="5"/>
  <c r="J67" i="5"/>
  <c r="L67" i="5"/>
  <c r="J96" i="5"/>
  <c r="L96" i="5"/>
  <c r="L102" i="5"/>
  <c r="K102" i="5"/>
  <c r="J102" i="5"/>
  <c r="J6" i="5"/>
  <c r="K14" i="5"/>
  <c r="K38" i="5"/>
  <c r="J38" i="5"/>
  <c r="J45" i="5"/>
  <c r="J53" i="5"/>
  <c r="J64" i="5"/>
  <c r="L65" i="5"/>
  <c r="K65" i="5"/>
  <c r="J65" i="5"/>
  <c r="K66" i="5"/>
  <c r="G75" i="5"/>
  <c r="J101" i="5"/>
  <c r="K40" i="5"/>
  <c r="J40" i="5"/>
  <c r="K48" i="5"/>
  <c r="J48" i="5"/>
  <c r="K70" i="5"/>
  <c r="J70" i="5"/>
  <c r="C70" i="5" s="1"/>
  <c r="L71" i="5"/>
  <c r="K71" i="5"/>
  <c r="K6" i="5"/>
  <c r="J9" i="5"/>
  <c r="K33" i="5"/>
  <c r="K36" i="5"/>
  <c r="J36" i="5"/>
  <c r="I41" i="5"/>
  <c r="K46" i="5"/>
  <c r="J46" i="5"/>
  <c r="L79" i="5"/>
  <c r="K79" i="5"/>
  <c r="J79" i="5"/>
  <c r="J80" i="5"/>
  <c r="L94" i="5"/>
  <c r="K94" i="5"/>
  <c r="J94" i="5"/>
  <c r="I97" i="5"/>
  <c r="G97" i="5"/>
  <c r="H104" i="5"/>
  <c r="K32" i="5"/>
  <c r="J32" i="5"/>
  <c r="K34" i="5"/>
  <c r="J34" i="5"/>
  <c r="I39" i="5"/>
  <c r="J43" i="5"/>
  <c r="J51" i="5"/>
  <c r="H68" i="5"/>
  <c r="I72" i="5"/>
  <c r="G72" i="5"/>
  <c r="L80" i="5"/>
  <c r="I91" i="5"/>
  <c r="G91" i="5"/>
  <c r="J93" i="5"/>
  <c r="L100" i="5"/>
  <c r="K100" i="5"/>
  <c r="J100" i="5"/>
  <c r="L106" i="5"/>
  <c r="J106" i="5"/>
  <c r="B106" i="5" s="1"/>
  <c r="J7" i="5"/>
  <c r="G37" i="5"/>
  <c r="I37" i="5" s="1"/>
  <c r="K43" i="5"/>
  <c r="K44" i="5"/>
  <c r="J44" i="5"/>
  <c r="I47" i="5"/>
  <c r="K51" i="5"/>
  <c r="K52" i="5"/>
  <c r="J52" i="5"/>
  <c r="I67" i="5"/>
  <c r="G67" i="5"/>
  <c r="L76" i="5"/>
  <c r="K76" i="5"/>
  <c r="J76" i="5"/>
  <c r="B76" i="5" s="1"/>
  <c r="L93" i="5"/>
  <c r="H96" i="5"/>
  <c r="H102" i="5"/>
  <c r="L105" i="5"/>
  <c r="K105" i="5"/>
  <c r="J105" i="5"/>
  <c r="K7" i="5"/>
  <c r="G30" i="5"/>
  <c r="G33" i="5"/>
  <c r="I33" i="5" s="1"/>
  <c r="I35" i="5"/>
  <c r="G64" i="5"/>
  <c r="I65" i="5"/>
  <c r="K78" i="5"/>
  <c r="J78" i="5"/>
  <c r="L92" i="5"/>
  <c r="K92" i="5"/>
  <c r="J92" i="5"/>
  <c r="L97" i="5"/>
  <c r="K97" i="5"/>
  <c r="J97" i="5"/>
  <c r="J5" i="5"/>
  <c r="J39" i="5"/>
  <c r="L40" i="5"/>
  <c r="K41" i="5"/>
  <c r="K42" i="5"/>
  <c r="J42" i="5"/>
  <c r="I45" i="5"/>
  <c r="L48" i="5"/>
  <c r="K49" i="5"/>
  <c r="K50" i="5"/>
  <c r="J50" i="5"/>
  <c r="A57" i="5"/>
  <c r="K67" i="5"/>
  <c r="L68" i="5"/>
  <c r="K68" i="5"/>
  <c r="J68" i="5"/>
  <c r="L70" i="5"/>
  <c r="J72" i="5"/>
  <c r="L73" i="5"/>
  <c r="K73" i="5"/>
  <c r="J73" i="5"/>
  <c r="K74" i="5"/>
  <c r="K99" i="5"/>
  <c r="J99" i="5"/>
  <c r="J104" i="5"/>
  <c r="L104" i="5"/>
  <c r="G32" i="5"/>
  <c r="K39" i="5"/>
  <c r="G65" i="5"/>
  <c r="J71" i="5"/>
  <c r="B71" i="5" s="1"/>
  <c r="L72" i="5"/>
  <c r="K91" i="5"/>
  <c r="J91" i="5"/>
  <c r="K96" i="5"/>
  <c r="H92" i="5"/>
  <c r="I95" i="5"/>
  <c r="H100" i="5"/>
  <c r="I103" i="5"/>
  <c r="N9" i="10" l="1"/>
  <c r="N27" i="10"/>
  <c r="N21" i="10"/>
  <c r="N3" i="10"/>
  <c r="N22" i="10"/>
  <c r="N23" i="10"/>
  <c r="B7" i="9" s="1"/>
  <c r="N40" i="10"/>
  <c r="N28" i="10"/>
  <c r="N15" i="10"/>
  <c r="N16" i="10"/>
  <c r="F35" i="10"/>
  <c r="N33" i="10"/>
  <c r="A34" i="10"/>
  <c r="H17" i="10"/>
  <c r="O17" i="10"/>
  <c r="D41" i="10"/>
  <c r="N41" i="10" s="1"/>
  <c r="B10" i="9" s="1"/>
  <c r="A17" i="10"/>
  <c r="D29" i="10"/>
  <c r="N29" i="10" s="1"/>
  <c r="B8" i="9" s="1"/>
  <c r="A5" i="10"/>
  <c r="N5" i="10" s="1"/>
  <c r="B4" i="9" s="1"/>
  <c r="N4" i="10"/>
  <c r="N10" i="10"/>
  <c r="A11" i="10"/>
  <c r="N11" i="10" s="1"/>
  <c r="B5" i="9" s="1"/>
  <c r="N39" i="10"/>
  <c r="A6" i="9"/>
  <c r="K25" i="8"/>
  <c r="J25" i="8"/>
  <c r="K11" i="8"/>
  <c r="J18" i="8"/>
  <c r="AF3" i="7"/>
  <c r="AJ3" i="7" s="1"/>
  <c r="AN3" i="7" s="1"/>
  <c r="K17" i="8"/>
  <c r="J17" i="8"/>
  <c r="J16" i="8"/>
  <c r="K23" i="8"/>
  <c r="K15" i="8"/>
  <c r="J15" i="8"/>
  <c r="J10" i="8"/>
  <c r="J7" i="8"/>
  <c r="J6" i="8"/>
  <c r="K19" i="8"/>
  <c r="K8" i="8"/>
  <c r="K9" i="8"/>
  <c r="K27" i="8"/>
  <c r="K24" i="8"/>
  <c r="K12" i="8"/>
  <c r="K5" i="8"/>
  <c r="K4" i="8"/>
  <c r="K29" i="8"/>
  <c r="K21" i="8"/>
  <c r="K13" i="8"/>
  <c r="K26" i="8"/>
  <c r="K28" i="8"/>
  <c r="K20" i="8"/>
  <c r="W7" i="7"/>
  <c r="W30" i="7"/>
  <c r="AF28" i="7"/>
  <c r="AJ28" i="7" s="1"/>
  <c r="AN28" i="7" s="1"/>
  <c r="W28" i="7"/>
  <c r="W24" i="7"/>
  <c r="AK26" i="7"/>
  <c r="W29" i="7"/>
  <c r="W27" i="7"/>
  <c r="W25" i="7"/>
  <c r="W26" i="7"/>
  <c r="W20" i="7"/>
  <c r="W23" i="7"/>
  <c r="AF12" i="7"/>
  <c r="AJ12" i="7" s="1"/>
  <c r="AN12" i="7" s="1"/>
  <c r="W22" i="7"/>
  <c r="W21" i="7"/>
  <c r="W17" i="7"/>
  <c r="W4" i="7"/>
  <c r="W19" i="7"/>
  <c r="W18" i="7"/>
  <c r="W16" i="7"/>
  <c r="W15" i="7"/>
  <c r="W14" i="7"/>
  <c r="W13" i="7"/>
  <c r="W10" i="7"/>
  <c r="W12" i="7"/>
  <c r="W11" i="7"/>
  <c r="W9" i="7"/>
  <c r="W8" i="7"/>
  <c r="AK7" i="7"/>
  <c r="AF30" i="7"/>
  <c r="AJ30" i="7" s="1"/>
  <c r="AS30" i="7" s="1"/>
  <c r="BI30" i="7" s="1"/>
  <c r="AK30" i="7"/>
  <c r="W6" i="7"/>
  <c r="W5" i="7"/>
  <c r="AL17" i="7"/>
  <c r="AL11" i="7"/>
  <c r="AF11" i="7"/>
  <c r="AJ11" i="7" s="1"/>
  <c r="AQ11" i="7" s="1"/>
  <c r="BG11" i="7" s="1"/>
  <c r="AM30" i="7"/>
  <c r="W3" i="7"/>
  <c r="AM6" i="7"/>
  <c r="AK4" i="7"/>
  <c r="AF21" i="7"/>
  <c r="AJ21" i="7" s="1"/>
  <c r="AN21" i="7" s="1"/>
  <c r="AL3" i="7"/>
  <c r="AM11" i="7"/>
  <c r="AK17" i="7"/>
  <c r="AF18" i="7"/>
  <c r="AJ18" i="7" s="1"/>
  <c r="AN18" i="7" s="1"/>
  <c r="AF9" i="7"/>
  <c r="AJ9" i="7" s="1"/>
  <c r="AN9" i="7" s="1"/>
  <c r="AK5" i="7"/>
  <c r="AL9" i="7"/>
  <c r="AL30" i="7"/>
  <c r="AL18" i="7"/>
  <c r="AK24" i="7"/>
  <c r="AM22" i="7"/>
  <c r="AE25" i="7"/>
  <c r="AI25" i="7" s="1"/>
  <c r="AM15" i="7"/>
  <c r="AF25" i="7"/>
  <c r="AJ25" i="7" s="1"/>
  <c r="AN25" i="7" s="1"/>
  <c r="AF22" i="7"/>
  <c r="AJ22" i="7" s="1"/>
  <c r="AN22" i="7" s="1"/>
  <c r="AK18" i="7"/>
  <c r="AE3" i="7"/>
  <c r="AI3" i="7" s="1"/>
  <c r="AF8" i="7"/>
  <c r="AJ8" i="7" s="1"/>
  <c r="AN8" i="7" s="1"/>
  <c r="AL5" i="7"/>
  <c r="AL14" i="7"/>
  <c r="AF14" i="7"/>
  <c r="AJ14" i="7" s="1"/>
  <c r="AN14" i="7" s="1"/>
  <c r="AF6" i="7"/>
  <c r="AJ6" i="7" s="1"/>
  <c r="AP6" i="7" s="1"/>
  <c r="AM19" i="7"/>
  <c r="AM8" i="7"/>
  <c r="AL25" i="7"/>
  <c r="AM27" i="7"/>
  <c r="AF29" i="7"/>
  <c r="AJ29" i="7" s="1"/>
  <c r="AN29" i="7" s="1"/>
  <c r="AK22" i="7"/>
  <c r="AK21" i="7"/>
  <c r="AL26" i="7"/>
  <c r="AK14" i="7"/>
  <c r="AF16" i="7"/>
  <c r="AJ16" i="7" s="1"/>
  <c r="AN16" i="7" s="1"/>
  <c r="AM29" i="7"/>
  <c r="AE12" i="7"/>
  <c r="AI12" i="7" s="1"/>
  <c r="AF5" i="7"/>
  <c r="AJ5" i="7" s="1"/>
  <c r="AN5" i="7" s="1"/>
  <c r="AF24" i="7"/>
  <c r="AJ24" i="7" s="1"/>
  <c r="AN24" i="7" s="1"/>
  <c r="AF15" i="7"/>
  <c r="AJ15" i="7" s="1"/>
  <c r="AN15" i="7" s="1"/>
  <c r="AL27" i="7"/>
  <c r="AF27" i="7"/>
  <c r="AJ27" i="7" s="1"/>
  <c r="AN27" i="7" s="1"/>
  <c r="AK12" i="7"/>
  <c r="AK11" i="7"/>
  <c r="AL4" i="7"/>
  <c r="AE9" i="7"/>
  <c r="AI9" i="7" s="1"/>
  <c r="AD21" i="7"/>
  <c r="AH21" i="7" s="1"/>
  <c r="AL21" i="7" s="1"/>
  <c r="AD16" i="7"/>
  <c r="AH16" i="7" s="1"/>
  <c r="AL16" i="7" s="1"/>
  <c r="AK6" i="7"/>
  <c r="AE28" i="7"/>
  <c r="AI28" i="7" s="1"/>
  <c r="AM28" i="7" s="1"/>
  <c r="AF7" i="7"/>
  <c r="AJ7" i="7" s="1"/>
  <c r="AY7" i="7" s="1"/>
  <c r="BO7" i="7" s="1"/>
  <c r="AE17" i="7"/>
  <c r="AI17" i="7" s="1"/>
  <c r="AM17" i="7" s="1"/>
  <c r="AF17" i="7"/>
  <c r="AJ17" i="7" s="1"/>
  <c r="AN17" i="7" s="1"/>
  <c r="AL22" i="7"/>
  <c r="AM24" i="7"/>
  <c r="AE16" i="7"/>
  <c r="AI16" i="7" s="1"/>
  <c r="AM16" i="7" s="1"/>
  <c r="AM5" i="7"/>
  <c r="AM7" i="7"/>
  <c r="AL19" i="7"/>
  <c r="AL24" i="7"/>
  <c r="AK9" i="7"/>
  <c r="AM18" i="7"/>
  <c r="AL7" i="7"/>
  <c r="AF19" i="7"/>
  <c r="AJ19" i="7" s="1"/>
  <c r="AN19" i="7" s="1"/>
  <c r="AC20" i="7"/>
  <c r="AG20" i="7" s="1"/>
  <c r="AK20" i="7" s="1"/>
  <c r="AD20" i="7"/>
  <c r="AH20" i="7" s="1"/>
  <c r="AL20" i="7" s="1"/>
  <c r="AF13" i="7"/>
  <c r="AJ13" i="7" s="1"/>
  <c r="AN13" i="7" s="1"/>
  <c r="AE13" i="7"/>
  <c r="AI13" i="7" s="1"/>
  <c r="AM13" i="7" s="1"/>
  <c r="AD8" i="7"/>
  <c r="AH8" i="7" s="1"/>
  <c r="AL8" i="7" s="1"/>
  <c r="AC8" i="7"/>
  <c r="AG8" i="7" s="1"/>
  <c r="AD28" i="7"/>
  <c r="AH28" i="7" s="1"/>
  <c r="AL28" i="7" s="1"/>
  <c r="AC28" i="7"/>
  <c r="AG28" i="7" s="1"/>
  <c r="AF23" i="7"/>
  <c r="AJ23" i="7" s="1"/>
  <c r="AN23" i="7" s="1"/>
  <c r="AE23" i="7"/>
  <c r="AI23" i="7" s="1"/>
  <c r="AM23" i="7" s="1"/>
  <c r="AD13" i="7"/>
  <c r="AH13" i="7" s="1"/>
  <c r="AL13" i="7" s="1"/>
  <c r="AC13" i="7"/>
  <c r="AG13" i="7" s="1"/>
  <c r="AL6" i="7"/>
  <c r="AF20" i="7"/>
  <c r="AJ20" i="7" s="1"/>
  <c r="AN20" i="7" s="1"/>
  <c r="AE20" i="7"/>
  <c r="AI20" i="7" s="1"/>
  <c r="AM20" i="7" s="1"/>
  <c r="AM14" i="7"/>
  <c r="AD23" i="7"/>
  <c r="AH23" i="7" s="1"/>
  <c r="AL23" i="7" s="1"/>
  <c r="AC23" i="7"/>
  <c r="AG23" i="7" s="1"/>
  <c r="AD15" i="7"/>
  <c r="AH15" i="7" s="1"/>
  <c r="AL15" i="7" s="1"/>
  <c r="AC15" i="7"/>
  <c r="AG15" i="7" s="1"/>
  <c r="AK15" i="7" s="1"/>
  <c r="AF10" i="7"/>
  <c r="AJ10" i="7" s="1"/>
  <c r="AN10" i="7" s="1"/>
  <c r="AE10" i="7"/>
  <c r="AI10" i="7" s="1"/>
  <c r="AM10" i="7" s="1"/>
  <c r="AD29" i="7"/>
  <c r="AH29" i="7" s="1"/>
  <c r="AL29" i="7" s="1"/>
  <c r="AC29" i="7"/>
  <c r="AG29" i="7" s="1"/>
  <c r="AC16" i="7"/>
  <c r="AG16" i="7" s="1"/>
  <c r="AK3" i="7"/>
  <c r="AD10" i="7"/>
  <c r="AH10" i="7" s="1"/>
  <c r="AL10" i="7" s="1"/>
  <c r="AC10" i="7"/>
  <c r="AG10" i="7" s="1"/>
  <c r="AK10" i="7" s="1"/>
  <c r="AK25" i="7"/>
  <c r="AF4" i="7"/>
  <c r="AJ4" i="7" s="1"/>
  <c r="AN4" i="7" s="1"/>
  <c r="AE4" i="7"/>
  <c r="AI4" i="7" s="1"/>
  <c r="AM4" i="7" s="1"/>
  <c r="AF26" i="7"/>
  <c r="AJ26" i="7" s="1"/>
  <c r="AN26" i="7" s="1"/>
  <c r="AE26" i="7"/>
  <c r="AI26" i="7" s="1"/>
  <c r="AK27" i="7"/>
  <c r="AM21" i="7"/>
  <c r="AK19" i="7"/>
  <c r="AL12" i="7"/>
  <c r="J30" i="6"/>
  <c r="J27" i="6"/>
  <c r="J24" i="6"/>
  <c r="J25" i="6"/>
  <c r="J20" i="6"/>
  <c r="J16" i="6"/>
  <c r="J14" i="6"/>
  <c r="J8" i="6"/>
  <c r="J9" i="6"/>
  <c r="J6" i="6"/>
  <c r="K3" i="6"/>
  <c r="K11" i="6"/>
  <c r="J5" i="6"/>
  <c r="K15" i="6"/>
  <c r="K17" i="6"/>
  <c r="K23" i="6"/>
  <c r="K10" i="6"/>
  <c r="K22" i="6"/>
  <c r="K28" i="6"/>
  <c r="K19" i="6"/>
  <c r="K29" i="6"/>
  <c r="C18" i="5"/>
  <c r="B4" i="5"/>
  <c r="I147" i="1"/>
  <c r="I148" i="1" s="1"/>
  <c r="I35" i="1"/>
  <c r="I36" i="1"/>
  <c r="B37" i="1"/>
  <c r="B38" i="1"/>
  <c r="B39" i="1" s="1"/>
  <c r="B53" i="5"/>
  <c r="C73" i="5"/>
  <c r="B14" i="5"/>
  <c r="C35" i="5"/>
  <c r="C64" i="5"/>
  <c r="C43" i="5"/>
  <c r="B46" i="5"/>
  <c r="C102" i="5"/>
  <c r="B74" i="5"/>
  <c r="C4" i="5"/>
  <c r="B49" i="5"/>
  <c r="C5" i="5"/>
  <c r="C40" i="5"/>
  <c r="C77" i="5"/>
  <c r="C93" i="5"/>
  <c r="C80" i="5"/>
  <c r="B44" i="5"/>
  <c r="B9" i="5"/>
  <c r="B16" i="5"/>
  <c r="B103" i="5"/>
  <c r="C101" i="5"/>
  <c r="B101" i="5"/>
  <c r="C45" i="5"/>
  <c r="C75" i="5"/>
  <c r="C38" i="5"/>
  <c r="C42" i="5"/>
  <c r="B93" i="5"/>
  <c r="B66" i="5"/>
  <c r="B47" i="5"/>
  <c r="B100" i="5"/>
  <c r="C79" i="5"/>
  <c r="B91" i="5"/>
  <c r="C72" i="5"/>
  <c r="B78" i="5"/>
  <c r="B10" i="5"/>
  <c r="C65" i="5"/>
  <c r="B79" i="5"/>
  <c r="C105" i="5"/>
  <c r="C67" i="5"/>
  <c r="B17" i="5"/>
  <c r="B35" i="5"/>
  <c r="C33" i="5"/>
  <c r="C96" i="5"/>
  <c r="B7" i="5"/>
  <c r="C31" i="5"/>
  <c r="B8" i="5"/>
  <c r="C15" i="5"/>
  <c r="C100" i="5"/>
  <c r="B36" i="5"/>
  <c r="B19" i="5"/>
  <c r="B95" i="5"/>
  <c r="C44" i="5"/>
  <c r="C47" i="5"/>
  <c r="C92" i="5"/>
  <c r="C19" i="5"/>
  <c r="B18" i="5"/>
  <c r="B98" i="5"/>
  <c r="B68" i="5"/>
  <c r="B39" i="5"/>
  <c r="C94" i="5"/>
  <c r="C14" i="5"/>
  <c r="C8" i="5"/>
  <c r="C12" i="5"/>
  <c r="B34" i="5"/>
  <c r="C106" i="5"/>
  <c r="B67" i="5"/>
  <c r="C74" i="5"/>
  <c r="B65" i="5"/>
  <c r="B33" i="5"/>
  <c r="C6" i="5"/>
  <c r="C78" i="5"/>
  <c r="C16" i="5"/>
  <c r="B5" i="5"/>
  <c r="C3" i="5"/>
  <c r="C95" i="5"/>
  <c r="B64" i="5"/>
  <c r="B105" i="5"/>
  <c r="B104" i="5"/>
  <c r="C48" i="5"/>
  <c r="C66" i="5"/>
  <c r="C50" i="5"/>
  <c r="B41" i="5"/>
  <c r="C51" i="5"/>
  <c r="B40" i="5"/>
  <c r="C76" i="5"/>
  <c r="C7" i="5"/>
  <c r="B31" i="5"/>
  <c r="C53" i="5"/>
  <c r="I30" i="5"/>
  <c r="B30" i="5" s="1"/>
  <c r="B102" i="5"/>
  <c r="C46" i="5"/>
  <c r="C103" i="5"/>
  <c r="C39" i="5"/>
  <c r="C97" i="5"/>
  <c r="C41" i="5"/>
  <c r="B73" i="5"/>
  <c r="B45" i="5"/>
  <c r="B3" i="5"/>
  <c r="B11" i="5"/>
  <c r="B80" i="5"/>
  <c r="B72" i="5"/>
  <c r="B38" i="5"/>
  <c r="C71" i="5"/>
  <c r="B42" i="5"/>
  <c r="B94" i="5"/>
  <c r="C10" i="5"/>
  <c r="B13" i="5"/>
  <c r="I32" i="5"/>
  <c r="B32" i="5" s="1"/>
  <c r="C49" i="5"/>
  <c r="B97" i="5"/>
  <c r="B70" i="5"/>
  <c r="C9" i="5"/>
  <c r="B52" i="5"/>
  <c r="C52" i="5"/>
  <c r="B50" i="5"/>
  <c r="C34" i="5"/>
  <c r="A58" i="5"/>
  <c r="C37" i="5"/>
  <c r="C68" i="5"/>
  <c r="B96" i="5"/>
  <c r="C36" i="5"/>
  <c r="B99" i="5"/>
  <c r="C99" i="5"/>
  <c r="C91" i="5"/>
  <c r="B51" i="5"/>
  <c r="C17" i="5"/>
  <c r="B6" i="5"/>
  <c r="B92" i="5"/>
  <c r="B43" i="5"/>
  <c r="C104" i="5"/>
  <c r="B48" i="5"/>
  <c r="B37" i="5"/>
  <c r="B75" i="5"/>
  <c r="C11" i="5"/>
  <c r="A7" i="9" l="1"/>
  <c r="A8" i="9" s="1"/>
  <c r="A9" i="9" s="1"/>
  <c r="A10" i="9" s="1"/>
  <c r="P23" i="10"/>
  <c r="C7" i="9" s="1"/>
  <c r="N17" i="10"/>
  <c r="B6" i="9" s="1"/>
  <c r="P29" i="10"/>
  <c r="C8" i="9" s="1"/>
  <c r="P41" i="10"/>
  <c r="C10" i="9" s="1"/>
  <c r="P11" i="10"/>
  <c r="C5" i="9" s="1"/>
  <c r="N34" i="10"/>
  <c r="A35" i="10"/>
  <c r="N35" i="10" s="1"/>
  <c r="B9" i="9" s="1"/>
  <c r="P5" i="10"/>
  <c r="C4" i="9" s="1"/>
  <c r="C156" i="1"/>
  <c r="J156" i="1"/>
  <c r="J49" i="1"/>
  <c r="AQ3" i="7"/>
  <c r="BG3" i="7" s="1"/>
  <c r="C49" i="1"/>
  <c r="BB12" i="7"/>
  <c r="BR12" i="7" s="1"/>
  <c r="AN30" i="7"/>
  <c r="AO30" i="7" s="1"/>
  <c r="BC30" i="7" s="1"/>
  <c r="AT30" i="7"/>
  <c r="BJ30" i="7" s="1"/>
  <c r="BB30" i="7"/>
  <c r="BR30" i="7" s="1"/>
  <c r="AU30" i="7"/>
  <c r="BK30" i="7" s="1"/>
  <c r="AW30" i="7"/>
  <c r="BM30" i="7" s="1"/>
  <c r="AP30" i="7"/>
  <c r="BF30" i="7" s="1"/>
  <c r="AX30" i="7"/>
  <c r="BN30" i="7" s="1"/>
  <c r="AQ30" i="7"/>
  <c r="BG30" i="7" s="1"/>
  <c r="AY30" i="7"/>
  <c r="BO30" i="7" s="1"/>
  <c r="BA30" i="7"/>
  <c r="BQ30" i="7" s="1"/>
  <c r="BA24" i="7"/>
  <c r="BQ24" i="7" s="1"/>
  <c r="BB3" i="7"/>
  <c r="BR3" i="7" s="1"/>
  <c r="AY3" i="7"/>
  <c r="BO3" i="7" s="1"/>
  <c r="AZ11" i="7"/>
  <c r="BP11" i="7" s="1"/>
  <c r="AU11" i="7"/>
  <c r="BK11" i="7" s="1"/>
  <c r="AN11" i="7"/>
  <c r="AO11" i="7" s="1"/>
  <c r="BC11" i="7" s="1"/>
  <c r="BB11" i="7"/>
  <c r="BR11" i="7" s="1"/>
  <c r="AX11" i="7"/>
  <c r="BN11" i="7" s="1"/>
  <c r="AV11" i="7"/>
  <c r="BL11" i="7" s="1"/>
  <c r="AY19" i="7"/>
  <c r="BO19" i="7" s="1"/>
  <c r="AY11" i="7"/>
  <c r="BO11" i="7" s="1"/>
  <c r="AR30" i="7"/>
  <c r="BH30" i="7" s="1"/>
  <c r="AW24" i="7"/>
  <c r="BM24" i="7" s="1"/>
  <c r="AZ30" i="7"/>
  <c r="BP30" i="7" s="1"/>
  <c r="AU24" i="7"/>
  <c r="BK24" i="7" s="1"/>
  <c r="AV30" i="7"/>
  <c r="BL30" i="7" s="1"/>
  <c r="AR19" i="7"/>
  <c r="BH19" i="7" s="1"/>
  <c r="AX22" i="7"/>
  <c r="BN22" i="7" s="1"/>
  <c r="AV7" i="7"/>
  <c r="BL7" i="7" s="1"/>
  <c r="AT19" i="7"/>
  <c r="BJ19" i="7" s="1"/>
  <c r="AZ14" i="7"/>
  <c r="BP14" i="7" s="1"/>
  <c r="AW19" i="7"/>
  <c r="BM19" i="7" s="1"/>
  <c r="AX14" i="7"/>
  <c r="BN14" i="7" s="1"/>
  <c r="AX19" i="7"/>
  <c r="BN19" i="7" s="1"/>
  <c r="AQ19" i="7"/>
  <c r="BG19" i="7" s="1"/>
  <c r="AS11" i="7"/>
  <c r="BI11" i="7" s="1"/>
  <c r="AP18" i="7"/>
  <c r="BF18" i="7" s="1"/>
  <c r="AW6" i="7"/>
  <c r="BM6" i="7" s="1"/>
  <c r="AX6" i="7"/>
  <c r="BN6" i="7" s="1"/>
  <c r="AS14" i="7"/>
  <c r="BI14" i="7" s="1"/>
  <c r="AW14" i="7"/>
  <c r="BM14" i="7" s="1"/>
  <c r="AV22" i="7"/>
  <c r="BL22" i="7" s="1"/>
  <c r="AU22" i="7"/>
  <c r="BK22" i="7" s="1"/>
  <c r="AV14" i="7"/>
  <c r="BL14" i="7" s="1"/>
  <c r="AP14" i="7"/>
  <c r="BF14" i="7" s="1"/>
  <c r="AW22" i="7"/>
  <c r="BM22" i="7" s="1"/>
  <c r="BA14" i="7"/>
  <c r="BQ14" i="7" s="1"/>
  <c r="AQ22" i="7"/>
  <c r="BG22" i="7" s="1"/>
  <c r="AQ14" i="7"/>
  <c r="BG14" i="7" s="1"/>
  <c r="AR22" i="7"/>
  <c r="BH22" i="7" s="1"/>
  <c r="BB14" i="7"/>
  <c r="BR14" i="7" s="1"/>
  <c r="AZ22" i="7"/>
  <c r="BP22" i="7" s="1"/>
  <c r="AT14" i="7"/>
  <c r="BJ14" i="7" s="1"/>
  <c r="AR14" i="7"/>
  <c r="BH14" i="7" s="1"/>
  <c r="AS22" i="7"/>
  <c r="BI22" i="7" s="1"/>
  <c r="AY14" i="7"/>
  <c r="BO14" i="7" s="1"/>
  <c r="AU14" i="7"/>
  <c r="BK14" i="7" s="1"/>
  <c r="BA22" i="7"/>
  <c r="BQ22" i="7" s="1"/>
  <c r="AX18" i="7"/>
  <c r="BN18" i="7" s="1"/>
  <c r="AQ18" i="7"/>
  <c r="BG18" i="7" s="1"/>
  <c r="AY18" i="7"/>
  <c r="BO18" i="7" s="1"/>
  <c r="AS18" i="7"/>
  <c r="BI18" i="7" s="1"/>
  <c r="BB18" i="7"/>
  <c r="BR18" i="7" s="1"/>
  <c r="AM12" i="7"/>
  <c r="AP27" i="7"/>
  <c r="BF27" i="7" s="1"/>
  <c r="AW18" i="7"/>
  <c r="BM18" i="7" s="1"/>
  <c r="AT17" i="7"/>
  <c r="BJ17" i="7" s="1"/>
  <c r="AU19" i="7"/>
  <c r="BK19" i="7" s="1"/>
  <c r="AZ19" i="7"/>
  <c r="BP19" i="7" s="1"/>
  <c r="AY5" i="7"/>
  <c r="BO5" i="7" s="1"/>
  <c r="AP22" i="7"/>
  <c r="BF22" i="7" s="1"/>
  <c r="AT22" i="7"/>
  <c r="BJ22" i="7" s="1"/>
  <c r="AR18" i="7"/>
  <c r="BH18" i="7" s="1"/>
  <c r="AX27" i="7"/>
  <c r="BN27" i="7" s="1"/>
  <c r="AP11" i="7"/>
  <c r="BF11" i="7" s="1"/>
  <c r="AR11" i="7"/>
  <c r="BH11" i="7" s="1"/>
  <c r="AW11" i="7"/>
  <c r="BM11" i="7" s="1"/>
  <c r="AQ12" i="7"/>
  <c r="BG12" i="7" s="1"/>
  <c r="AV19" i="7"/>
  <c r="BL19" i="7" s="1"/>
  <c r="BA19" i="7"/>
  <c r="BQ19" i="7" s="1"/>
  <c r="AW12" i="7"/>
  <c r="BM12" i="7" s="1"/>
  <c r="AY17" i="7"/>
  <c r="BO17" i="7" s="1"/>
  <c r="BB22" i="7"/>
  <c r="BR22" i="7" s="1"/>
  <c r="AU12" i="7"/>
  <c r="BK12" i="7" s="1"/>
  <c r="AZ18" i="7"/>
  <c r="BP18" i="7" s="1"/>
  <c r="AW21" i="7"/>
  <c r="BM21" i="7" s="1"/>
  <c r="AT11" i="7"/>
  <c r="BJ11" i="7" s="1"/>
  <c r="AQ25" i="7"/>
  <c r="BG25" i="7" s="1"/>
  <c r="BA12" i="7"/>
  <c r="BQ12" i="7" s="1"/>
  <c r="AQ21" i="7"/>
  <c r="BG21" i="7" s="1"/>
  <c r="AP12" i="7"/>
  <c r="BF12" i="7" s="1"/>
  <c r="AO27" i="7"/>
  <c r="BC27" i="7" s="1"/>
  <c r="AP19" i="7"/>
  <c r="BF19" i="7" s="1"/>
  <c r="AX12" i="7"/>
  <c r="BN12" i="7" s="1"/>
  <c r="AU17" i="7"/>
  <c r="BK17" i="7" s="1"/>
  <c r="AY22" i="7"/>
  <c r="BO22" i="7" s="1"/>
  <c r="AZ24" i="7"/>
  <c r="BP24" i="7" s="1"/>
  <c r="AU18" i="7"/>
  <c r="BK18" i="7" s="1"/>
  <c r="AT18" i="7"/>
  <c r="BJ18" i="7" s="1"/>
  <c r="BA11" i="7"/>
  <c r="BQ11" i="7" s="1"/>
  <c r="AR12" i="7"/>
  <c r="BH12" i="7" s="1"/>
  <c r="AZ27" i="7"/>
  <c r="BP27" i="7" s="1"/>
  <c r="AS12" i="7"/>
  <c r="BI12" i="7" s="1"/>
  <c r="AY12" i="7"/>
  <c r="BO12" i="7" s="1"/>
  <c r="AW27" i="7"/>
  <c r="BM27" i="7" s="1"/>
  <c r="AN6" i="7"/>
  <c r="AO6" i="7" s="1"/>
  <c r="BC6" i="7" s="1"/>
  <c r="AX7" i="7"/>
  <c r="BN7" i="7" s="1"/>
  <c r="AY6" i="7"/>
  <c r="BO6" i="7" s="1"/>
  <c r="AR6" i="7"/>
  <c r="BH6" i="7" s="1"/>
  <c r="AZ7" i="7"/>
  <c r="BP7" i="7" s="1"/>
  <c r="BA6" i="7"/>
  <c r="BQ6" i="7" s="1"/>
  <c r="AZ6" i="7"/>
  <c r="BP6" i="7" s="1"/>
  <c r="AX24" i="7"/>
  <c r="BN24" i="7" s="1"/>
  <c r="AR7" i="7"/>
  <c r="BH7" i="7" s="1"/>
  <c r="AP7" i="7"/>
  <c r="BF7" i="7" s="1"/>
  <c r="AV6" i="7"/>
  <c r="BL6" i="7" s="1"/>
  <c r="AR24" i="7"/>
  <c r="BH24" i="7" s="1"/>
  <c r="AO18" i="7"/>
  <c r="BC18" i="7" s="1"/>
  <c r="BB7" i="7"/>
  <c r="BR7" i="7" s="1"/>
  <c r="BA7" i="7"/>
  <c r="BQ7" i="7" s="1"/>
  <c r="AQ6" i="7"/>
  <c r="BG6" i="7" s="1"/>
  <c r="BB24" i="7"/>
  <c r="BR24" i="7" s="1"/>
  <c r="AS7" i="7"/>
  <c r="BI7" i="7" s="1"/>
  <c r="AW7" i="7"/>
  <c r="BM7" i="7" s="1"/>
  <c r="BB6" i="7"/>
  <c r="BR6" i="7" s="1"/>
  <c r="AN7" i="7"/>
  <c r="AO7" i="7" s="1"/>
  <c r="BC7" i="7" s="1"/>
  <c r="AT7" i="7"/>
  <c r="BJ7" i="7" s="1"/>
  <c r="AQ7" i="7"/>
  <c r="BG7" i="7" s="1"/>
  <c r="AT6" i="7"/>
  <c r="BJ6" i="7" s="1"/>
  <c r="AS6" i="7"/>
  <c r="BI6" i="7" s="1"/>
  <c r="AP24" i="7"/>
  <c r="BF24" i="7" s="1"/>
  <c r="AU7" i="7"/>
  <c r="BK7" i="7" s="1"/>
  <c r="AU6" i="7"/>
  <c r="BK6" i="7" s="1"/>
  <c r="AU3" i="7"/>
  <c r="BK3" i="7" s="1"/>
  <c r="AR3" i="7"/>
  <c r="BH3" i="7" s="1"/>
  <c r="AO12" i="7"/>
  <c r="BC12" i="7" s="1"/>
  <c r="AT3" i="7"/>
  <c r="BJ3" i="7" s="1"/>
  <c r="AZ3" i="7"/>
  <c r="BP3" i="7" s="1"/>
  <c r="AO19" i="7"/>
  <c r="BC19" i="7" s="1"/>
  <c r="AW3" i="7"/>
  <c r="BM3" i="7" s="1"/>
  <c r="AS3" i="7"/>
  <c r="BI3" i="7" s="1"/>
  <c r="AV18" i="7"/>
  <c r="BL18" i="7" s="1"/>
  <c r="BA18" i="7"/>
  <c r="BQ18" i="7" s="1"/>
  <c r="AP3" i="7"/>
  <c r="BF3" i="7" s="1"/>
  <c r="BA3" i="7"/>
  <c r="BQ3" i="7" s="1"/>
  <c r="AX3" i="7"/>
  <c r="BN3" i="7" s="1"/>
  <c r="AV3" i="7"/>
  <c r="BL3" i="7" s="1"/>
  <c r="AM3" i="7"/>
  <c r="AO3" i="7" s="1"/>
  <c r="BC3" i="7" s="1"/>
  <c r="AM25" i="7"/>
  <c r="AO25" i="7" s="1"/>
  <c r="BC25" i="7" s="1"/>
  <c r="BB19" i="7"/>
  <c r="BR19" i="7" s="1"/>
  <c r="AS19" i="7"/>
  <c r="BI19" i="7" s="1"/>
  <c r="BB17" i="7"/>
  <c r="BR17" i="7" s="1"/>
  <c r="AR27" i="7"/>
  <c r="BH27" i="7" s="1"/>
  <c r="AS21" i="7"/>
  <c r="BI21" i="7" s="1"/>
  <c r="AV24" i="7"/>
  <c r="BL24" i="7" s="1"/>
  <c r="AS25" i="7"/>
  <c r="BI25" i="7" s="1"/>
  <c r="BA27" i="7"/>
  <c r="BQ27" i="7" s="1"/>
  <c r="C45" i="1"/>
  <c r="AQ9" i="7"/>
  <c r="BG9" i="7" s="1"/>
  <c r="AR17" i="7"/>
  <c r="BH17" i="7" s="1"/>
  <c r="AY21" i="7"/>
  <c r="BO21" i="7" s="1"/>
  <c r="AZ21" i="7"/>
  <c r="BP21" i="7" s="1"/>
  <c r="AU21" i="7"/>
  <c r="BK21" i="7" s="1"/>
  <c r="AZ12" i="7"/>
  <c r="BP12" i="7" s="1"/>
  <c r="BB21" i="7"/>
  <c r="BR21" i="7" s="1"/>
  <c r="AV21" i="7"/>
  <c r="BL21" i="7" s="1"/>
  <c r="C47" i="1"/>
  <c r="AV17" i="7"/>
  <c r="BL17" i="7" s="1"/>
  <c r="AR21" i="7"/>
  <c r="BH21" i="7" s="1"/>
  <c r="AT12" i="7"/>
  <c r="BJ12" i="7" s="1"/>
  <c r="AW17" i="7"/>
  <c r="BM17" i="7" s="1"/>
  <c r="AT21" i="7"/>
  <c r="BJ21" i="7" s="1"/>
  <c r="AX17" i="7"/>
  <c r="BN17" i="7" s="1"/>
  <c r="AV12" i="7"/>
  <c r="BL12" i="7" s="1"/>
  <c r="AP21" i="7"/>
  <c r="BF21" i="7" s="1"/>
  <c r="AR26" i="7"/>
  <c r="BH26" i="7" s="1"/>
  <c r="AX21" i="7"/>
  <c r="BN21" i="7" s="1"/>
  <c r="AT25" i="7"/>
  <c r="BJ25" i="7" s="1"/>
  <c r="AY25" i="7"/>
  <c r="BO25" i="7" s="1"/>
  <c r="BB25" i="7"/>
  <c r="BR25" i="7" s="1"/>
  <c r="AR25" i="7"/>
  <c r="BH25" i="7" s="1"/>
  <c r="AU25" i="7"/>
  <c r="BK25" i="7" s="1"/>
  <c r="AZ25" i="7"/>
  <c r="BP25" i="7" s="1"/>
  <c r="AV25" i="7"/>
  <c r="BL25" i="7" s="1"/>
  <c r="AW25" i="7"/>
  <c r="BM25" i="7" s="1"/>
  <c r="AP25" i="7"/>
  <c r="BF25" i="7" s="1"/>
  <c r="BA25" i="7"/>
  <c r="BQ25" i="7" s="1"/>
  <c r="AX25" i="7"/>
  <c r="BN25" i="7" s="1"/>
  <c r="AS9" i="7"/>
  <c r="BI9" i="7" s="1"/>
  <c r="AS27" i="7"/>
  <c r="BI27" i="7" s="1"/>
  <c r="BA21" i="7"/>
  <c r="BQ21" i="7" s="1"/>
  <c r="AY9" i="7"/>
  <c r="BO9" i="7" s="1"/>
  <c r="BA9" i="7"/>
  <c r="BQ9" i="7" s="1"/>
  <c r="AT27" i="7"/>
  <c r="BJ27" i="7" s="1"/>
  <c r="AO22" i="7"/>
  <c r="BC22" i="7" s="1"/>
  <c r="AV9" i="7"/>
  <c r="BL9" i="7" s="1"/>
  <c r="AU9" i="7"/>
  <c r="BK9" i="7" s="1"/>
  <c r="AT9" i="7"/>
  <c r="BJ9" i="7" s="1"/>
  <c r="AW9" i="7"/>
  <c r="BM9" i="7" s="1"/>
  <c r="AO5" i="7"/>
  <c r="BC5" i="7" s="1"/>
  <c r="AO14" i="7"/>
  <c r="BC14" i="7" s="1"/>
  <c r="AP9" i="7"/>
  <c r="BF9" i="7" s="1"/>
  <c r="BB9" i="7"/>
  <c r="BR9" i="7" s="1"/>
  <c r="AM9" i="7"/>
  <c r="AO9" i="7" s="1"/>
  <c r="BC9" i="7" s="1"/>
  <c r="AR9" i="7"/>
  <c r="BH9" i="7" s="1"/>
  <c r="AX5" i="7"/>
  <c r="BN5" i="7" s="1"/>
  <c r="AU5" i="7"/>
  <c r="BK5" i="7" s="1"/>
  <c r="AQ5" i="7"/>
  <c r="BG5" i="7" s="1"/>
  <c r="AW5" i="7"/>
  <c r="BM5" i="7" s="1"/>
  <c r="AT24" i="7"/>
  <c r="BJ24" i="7" s="1"/>
  <c r="AS5" i="7"/>
  <c r="BI5" i="7" s="1"/>
  <c r="AV5" i="7"/>
  <c r="BL5" i="7" s="1"/>
  <c r="AQ24" i="7"/>
  <c r="BG24" i="7" s="1"/>
  <c r="AR5" i="7"/>
  <c r="BH5" i="7" s="1"/>
  <c r="AP5" i="7"/>
  <c r="BF5" i="7" s="1"/>
  <c r="BA5" i="7"/>
  <c r="BQ5" i="7" s="1"/>
  <c r="AO21" i="7"/>
  <c r="BC21" i="7" s="1"/>
  <c r="AY24" i="7"/>
  <c r="BO24" i="7" s="1"/>
  <c r="AT5" i="7"/>
  <c r="BJ5" i="7" s="1"/>
  <c r="J150" i="1"/>
  <c r="AU26" i="7"/>
  <c r="BK26" i="7" s="1"/>
  <c r="AZ5" i="7"/>
  <c r="BP5" i="7" s="1"/>
  <c r="AS24" i="7"/>
  <c r="BI24" i="7" s="1"/>
  <c r="AO24" i="7"/>
  <c r="BC24" i="7" s="1"/>
  <c r="BB5" i="7"/>
  <c r="BR5" i="7" s="1"/>
  <c r="AS26" i="7"/>
  <c r="BI26" i="7" s="1"/>
  <c r="AZ17" i="7"/>
  <c r="BP17" i="7" s="1"/>
  <c r="BB27" i="7"/>
  <c r="BR27" i="7" s="1"/>
  <c r="AX9" i="7"/>
  <c r="BN9" i="7" s="1"/>
  <c r="AT26" i="7"/>
  <c r="BJ26" i="7" s="1"/>
  <c r="AP17" i="7"/>
  <c r="BF17" i="7" s="1"/>
  <c r="AS17" i="7"/>
  <c r="BI17" i="7" s="1"/>
  <c r="AQ27" i="7"/>
  <c r="BG27" i="7" s="1"/>
  <c r="AU27" i="7"/>
  <c r="BK27" i="7" s="1"/>
  <c r="AZ9" i="7"/>
  <c r="BP9" i="7" s="1"/>
  <c r="BB26" i="7"/>
  <c r="BR26" i="7" s="1"/>
  <c r="AQ17" i="7"/>
  <c r="BG17" i="7" s="1"/>
  <c r="BA17" i="7"/>
  <c r="BQ17" i="7" s="1"/>
  <c r="AY27" i="7"/>
  <c r="BO27" i="7" s="1"/>
  <c r="AV27" i="7"/>
  <c r="BL27" i="7" s="1"/>
  <c r="AW26" i="7"/>
  <c r="BM26" i="7" s="1"/>
  <c r="AP26" i="7"/>
  <c r="BF26" i="7" s="1"/>
  <c r="AO17" i="7"/>
  <c r="BC17" i="7" s="1"/>
  <c r="AQ26" i="7"/>
  <c r="BG26" i="7" s="1"/>
  <c r="AX4" i="7"/>
  <c r="BN4" i="7" s="1"/>
  <c r="AO10" i="7"/>
  <c r="BC10" i="7" s="1"/>
  <c r="AZ26" i="7"/>
  <c r="BP26" i="7" s="1"/>
  <c r="AX26" i="7"/>
  <c r="BN26" i="7" s="1"/>
  <c r="AO4" i="7"/>
  <c r="BC4" i="7" s="1"/>
  <c r="BA26" i="7"/>
  <c r="BQ26" i="7" s="1"/>
  <c r="AY26" i="7"/>
  <c r="BO26" i="7" s="1"/>
  <c r="AM26" i="7"/>
  <c r="AO26" i="7" s="1"/>
  <c r="BC26" i="7" s="1"/>
  <c r="BA4" i="7"/>
  <c r="BQ4" i="7" s="1"/>
  <c r="AP4" i="7"/>
  <c r="BF4" i="7" s="1"/>
  <c r="AS4" i="7"/>
  <c r="BI4" i="7" s="1"/>
  <c r="AU4" i="7"/>
  <c r="BK4" i="7" s="1"/>
  <c r="AW20" i="7"/>
  <c r="BM20" i="7" s="1"/>
  <c r="BB20" i="7"/>
  <c r="BR20" i="7" s="1"/>
  <c r="AT20" i="7"/>
  <c r="BJ20" i="7" s="1"/>
  <c r="AY20" i="7"/>
  <c r="BO20" i="7" s="1"/>
  <c r="AQ20" i="7"/>
  <c r="BG20" i="7" s="1"/>
  <c r="AX20" i="7"/>
  <c r="BN20" i="7" s="1"/>
  <c r="AV20" i="7"/>
  <c r="BL20" i="7" s="1"/>
  <c r="AU20" i="7"/>
  <c r="BK20" i="7" s="1"/>
  <c r="AS20" i="7"/>
  <c r="BI20" i="7" s="1"/>
  <c r="AR20" i="7"/>
  <c r="BH20" i="7" s="1"/>
  <c r="BA20" i="7"/>
  <c r="BQ20" i="7" s="1"/>
  <c r="AZ20" i="7"/>
  <c r="BP20" i="7" s="1"/>
  <c r="AP20" i="7"/>
  <c r="AT4" i="7"/>
  <c r="BJ4" i="7" s="1"/>
  <c r="AQ4" i="7"/>
  <c r="BG4" i="7" s="1"/>
  <c r="AW28" i="7"/>
  <c r="BM28" i="7" s="1"/>
  <c r="AV28" i="7"/>
  <c r="BL28" i="7" s="1"/>
  <c r="AU28" i="7"/>
  <c r="BK28" i="7" s="1"/>
  <c r="BB28" i="7"/>
  <c r="BR28" i="7" s="1"/>
  <c r="AT28" i="7"/>
  <c r="BJ28" i="7" s="1"/>
  <c r="BA28" i="7"/>
  <c r="BQ28" i="7" s="1"/>
  <c r="AS28" i="7"/>
  <c r="BI28" i="7" s="1"/>
  <c r="AZ28" i="7"/>
  <c r="BP28" i="7" s="1"/>
  <c r="AR28" i="7"/>
  <c r="BH28" i="7" s="1"/>
  <c r="AY28" i="7"/>
  <c r="BO28" i="7" s="1"/>
  <c r="AQ28" i="7"/>
  <c r="BG28" i="7" s="1"/>
  <c r="AX28" i="7"/>
  <c r="BN28" i="7" s="1"/>
  <c r="AP28" i="7"/>
  <c r="AK28" i="7"/>
  <c r="AO28" i="7" s="1"/>
  <c r="BC28" i="7" s="1"/>
  <c r="AY8" i="7"/>
  <c r="BO8" i="7" s="1"/>
  <c r="AQ8" i="7"/>
  <c r="BG8" i="7" s="1"/>
  <c r="AX8" i="7"/>
  <c r="BN8" i="7" s="1"/>
  <c r="AP8" i="7"/>
  <c r="AV8" i="7"/>
  <c r="BL8" i="7" s="1"/>
  <c r="BB8" i="7"/>
  <c r="BR8" i="7" s="1"/>
  <c r="BA8" i="7"/>
  <c r="BQ8" i="7" s="1"/>
  <c r="AZ8" i="7"/>
  <c r="BP8" i="7" s="1"/>
  <c r="AW8" i="7"/>
  <c r="BM8" i="7" s="1"/>
  <c r="AU8" i="7"/>
  <c r="BK8" i="7" s="1"/>
  <c r="AT8" i="7"/>
  <c r="BJ8" i="7" s="1"/>
  <c r="AS8" i="7"/>
  <c r="BI8" i="7" s="1"/>
  <c r="AR8" i="7"/>
  <c r="BH8" i="7" s="1"/>
  <c r="AK8" i="7"/>
  <c r="AO8" i="7" s="1"/>
  <c r="BC8" i="7" s="1"/>
  <c r="BF6" i="7"/>
  <c r="BB4" i="7"/>
  <c r="BR4" i="7" s="1"/>
  <c r="AY4" i="7"/>
  <c r="BO4" i="7" s="1"/>
  <c r="AY13" i="7"/>
  <c r="BO13" i="7" s="1"/>
  <c r="AQ13" i="7"/>
  <c r="BG13" i="7" s="1"/>
  <c r="AV13" i="7"/>
  <c r="BL13" i="7" s="1"/>
  <c r="AU13" i="7"/>
  <c r="BK13" i="7" s="1"/>
  <c r="AT13" i="7"/>
  <c r="BJ13" i="7" s="1"/>
  <c r="AS13" i="7"/>
  <c r="BI13" i="7" s="1"/>
  <c r="BB13" i="7"/>
  <c r="BR13" i="7" s="1"/>
  <c r="AR13" i="7"/>
  <c r="BH13" i="7" s="1"/>
  <c r="AZ13" i="7"/>
  <c r="BP13" i="7" s="1"/>
  <c r="AX13" i="7"/>
  <c r="BN13" i="7" s="1"/>
  <c r="AW13" i="7"/>
  <c r="BM13" i="7" s="1"/>
  <c r="AP13" i="7"/>
  <c r="BA13" i="7"/>
  <c r="BQ13" i="7" s="1"/>
  <c r="AK13" i="7"/>
  <c r="AO13" i="7" s="1"/>
  <c r="BC13" i="7" s="1"/>
  <c r="AY10" i="7"/>
  <c r="BO10" i="7" s="1"/>
  <c r="AQ10" i="7"/>
  <c r="BG10" i="7" s="1"/>
  <c r="AX10" i="7"/>
  <c r="BN10" i="7" s="1"/>
  <c r="AP10" i="7"/>
  <c r="AW10" i="7"/>
  <c r="BM10" i="7" s="1"/>
  <c r="AV10" i="7"/>
  <c r="BL10" i="7" s="1"/>
  <c r="BB10" i="7"/>
  <c r="BR10" i="7" s="1"/>
  <c r="AT10" i="7"/>
  <c r="BJ10" i="7" s="1"/>
  <c r="BA10" i="7"/>
  <c r="BQ10" i="7" s="1"/>
  <c r="AZ10" i="7"/>
  <c r="BP10" i="7" s="1"/>
  <c r="AU10" i="7"/>
  <c r="BK10" i="7" s="1"/>
  <c r="AS10" i="7"/>
  <c r="BI10" i="7" s="1"/>
  <c r="AR10" i="7"/>
  <c r="BH10" i="7" s="1"/>
  <c r="AV26" i="7"/>
  <c r="BL26" i="7" s="1"/>
  <c r="BB23" i="7"/>
  <c r="BR23" i="7" s="1"/>
  <c r="AT23" i="7"/>
  <c r="BJ23" i="7" s="1"/>
  <c r="BA23" i="7"/>
  <c r="BQ23" i="7" s="1"/>
  <c r="AS23" i="7"/>
  <c r="BI23" i="7" s="1"/>
  <c r="AZ23" i="7"/>
  <c r="BP23" i="7" s="1"/>
  <c r="AR23" i="7"/>
  <c r="BH23" i="7" s="1"/>
  <c r="AY23" i="7"/>
  <c r="BO23" i="7" s="1"/>
  <c r="AQ23" i="7"/>
  <c r="BG23" i="7" s="1"/>
  <c r="AX23" i="7"/>
  <c r="BN23" i="7" s="1"/>
  <c r="AP23" i="7"/>
  <c r="AW23" i="7"/>
  <c r="BM23" i="7" s="1"/>
  <c r="AV23" i="7"/>
  <c r="BL23" i="7" s="1"/>
  <c r="AU23" i="7"/>
  <c r="BK23" i="7" s="1"/>
  <c r="AK23" i="7"/>
  <c r="AO23" i="7" s="1"/>
  <c r="BC23" i="7" s="1"/>
  <c r="AV4" i="7"/>
  <c r="BL4" i="7" s="1"/>
  <c r="AR4" i="7"/>
  <c r="BH4" i="7" s="1"/>
  <c r="C150" i="1"/>
  <c r="AO20" i="7"/>
  <c r="BC20" i="7" s="1"/>
  <c r="AW4" i="7"/>
  <c r="BM4" i="7" s="1"/>
  <c r="AZ4" i="7"/>
  <c r="BP4" i="7" s="1"/>
  <c r="AO15" i="7"/>
  <c r="BC15" i="7" s="1"/>
  <c r="AV16" i="7"/>
  <c r="BL16" i="7" s="1"/>
  <c r="AU16" i="7"/>
  <c r="BK16" i="7" s="1"/>
  <c r="BB16" i="7"/>
  <c r="BR16" i="7" s="1"/>
  <c r="AT16" i="7"/>
  <c r="BJ16" i="7" s="1"/>
  <c r="BA16" i="7"/>
  <c r="BQ16" i="7" s="1"/>
  <c r="AS16" i="7"/>
  <c r="BI16" i="7" s="1"/>
  <c r="AW16" i="7"/>
  <c r="BM16" i="7" s="1"/>
  <c r="AR16" i="7"/>
  <c r="BH16" i="7" s="1"/>
  <c r="AQ16" i="7"/>
  <c r="BG16" i="7" s="1"/>
  <c r="AP16" i="7"/>
  <c r="AZ16" i="7"/>
  <c r="BP16" i="7" s="1"/>
  <c r="AY16" i="7"/>
  <c r="BO16" i="7" s="1"/>
  <c r="AX16" i="7"/>
  <c r="BN16" i="7" s="1"/>
  <c r="AK16" i="7"/>
  <c r="AO16" i="7" s="1"/>
  <c r="BC16" i="7" s="1"/>
  <c r="AV29" i="7"/>
  <c r="BL29" i="7" s="1"/>
  <c r="AU29" i="7"/>
  <c r="BK29" i="7" s="1"/>
  <c r="BB29" i="7"/>
  <c r="BR29" i="7" s="1"/>
  <c r="AT29" i="7"/>
  <c r="BJ29" i="7" s="1"/>
  <c r="BA29" i="7"/>
  <c r="BQ29" i="7" s="1"/>
  <c r="AS29" i="7"/>
  <c r="BI29" i="7" s="1"/>
  <c r="AZ29" i="7"/>
  <c r="BP29" i="7" s="1"/>
  <c r="AR29" i="7"/>
  <c r="BH29" i="7" s="1"/>
  <c r="AY29" i="7"/>
  <c r="BO29" i="7" s="1"/>
  <c r="AQ29" i="7"/>
  <c r="BG29" i="7" s="1"/>
  <c r="AX29" i="7"/>
  <c r="BN29" i="7" s="1"/>
  <c r="AP29" i="7"/>
  <c r="AW29" i="7"/>
  <c r="BM29" i="7" s="1"/>
  <c r="AK29" i="7"/>
  <c r="AO29" i="7" s="1"/>
  <c r="BC29" i="7" s="1"/>
  <c r="AW15" i="7"/>
  <c r="BM15" i="7" s="1"/>
  <c r="AV15" i="7"/>
  <c r="BL15" i="7" s="1"/>
  <c r="BB15" i="7"/>
  <c r="BR15" i="7" s="1"/>
  <c r="AT15" i="7"/>
  <c r="BJ15" i="7" s="1"/>
  <c r="BA15" i="7"/>
  <c r="BQ15" i="7" s="1"/>
  <c r="AP15" i="7"/>
  <c r="AZ15" i="7"/>
  <c r="BP15" i="7" s="1"/>
  <c r="AY15" i="7"/>
  <c r="BO15" i="7" s="1"/>
  <c r="AX15" i="7"/>
  <c r="BN15" i="7" s="1"/>
  <c r="AS15" i="7"/>
  <c r="BI15" i="7" s="1"/>
  <c r="AR15" i="7"/>
  <c r="BH15" i="7" s="1"/>
  <c r="AQ15" i="7"/>
  <c r="BG15" i="7" s="1"/>
  <c r="AU15" i="7"/>
  <c r="BK15" i="7" s="1"/>
  <c r="J43" i="1"/>
  <c r="C43" i="1"/>
  <c r="B24" i="5"/>
  <c r="B25" i="5"/>
  <c r="B21" i="5"/>
  <c r="C31" i="1" s="1"/>
  <c r="B56" i="5"/>
  <c r="J33" i="1" s="1"/>
  <c r="C23" i="5"/>
  <c r="C21" i="5"/>
  <c r="C142" i="1" s="1"/>
  <c r="C22" i="5"/>
  <c r="J142" i="1" s="1"/>
  <c r="C25" i="5"/>
  <c r="B55" i="5"/>
  <c r="C33" i="1" s="1"/>
  <c r="B23" i="5"/>
  <c r="B57" i="5"/>
  <c r="C30" i="5"/>
  <c r="C24" i="5"/>
  <c r="B22" i="5"/>
  <c r="J31" i="1" s="1"/>
  <c r="C32" i="5"/>
  <c r="C55" i="5" s="1"/>
  <c r="C144" i="1" s="1"/>
  <c r="B58" i="5"/>
  <c r="A59" i="5"/>
  <c r="J53" i="1" l="1"/>
  <c r="J55" i="1"/>
  <c r="C55" i="1"/>
  <c r="P17" i="10"/>
  <c r="C6" i="9" s="1"/>
  <c r="P35" i="10"/>
  <c r="C9" i="9" s="1"/>
  <c r="C53" i="1"/>
  <c r="BE30" i="7"/>
  <c r="BS30" i="7"/>
  <c r="X30" i="7" s="1"/>
  <c r="BS14" i="7"/>
  <c r="X14" i="7" s="1"/>
  <c r="BE14" i="7"/>
  <c r="BS11" i="7"/>
  <c r="X11" i="7" s="1"/>
  <c r="BE22" i="7"/>
  <c r="BS22" i="7"/>
  <c r="X22" i="7" s="1"/>
  <c r="BE11" i="7"/>
  <c r="BS7" i="7"/>
  <c r="X7" i="7" s="1"/>
  <c r="BE7" i="7"/>
  <c r="BE19" i="7"/>
  <c r="BS19" i="7"/>
  <c r="X19" i="7" s="1"/>
  <c r="BE3" i="7"/>
  <c r="BE6" i="7"/>
  <c r="BE18" i="7"/>
  <c r="BS6" i="7"/>
  <c r="X6" i="7" s="1"/>
  <c r="BS18" i="7"/>
  <c r="X18" i="7" s="1"/>
  <c r="BS3" i="7"/>
  <c r="X3" i="7" s="1"/>
  <c r="BS12" i="7"/>
  <c r="X12" i="7" s="1"/>
  <c r="BE12" i="7"/>
  <c r="BE25" i="7"/>
  <c r="BS9" i="7"/>
  <c r="X9" i="7" s="1"/>
  <c r="BS25" i="7"/>
  <c r="X25" i="7" s="1"/>
  <c r="BE21" i="7"/>
  <c r="BS21" i="7"/>
  <c r="X21" i="7" s="1"/>
  <c r="BS24" i="7"/>
  <c r="X24" i="7" s="1"/>
  <c r="BE9" i="7"/>
  <c r="BE24" i="7"/>
  <c r="BS5" i="7"/>
  <c r="X5" i="7" s="1"/>
  <c r="BE5" i="7"/>
  <c r="BE17" i="7"/>
  <c r="BS17" i="7"/>
  <c r="X17" i="7" s="1"/>
  <c r="BE27" i="7"/>
  <c r="BS27" i="7"/>
  <c r="X27" i="7" s="1"/>
  <c r="BE20" i="7"/>
  <c r="BF20" i="7"/>
  <c r="BS20" i="7" s="1"/>
  <c r="X20" i="7" s="1"/>
  <c r="BE26" i="7"/>
  <c r="BF10" i="7"/>
  <c r="BS10" i="7" s="1"/>
  <c r="X10" i="7" s="1"/>
  <c r="BE10" i="7"/>
  <c r="BF13" i="7"/>
  <c r="BS13" i="7" s="1"/>
  <c r="X13" i="7" s="1"/>
  <c r="BE13" i="7"/>
  <c r="BS26" i="7"/>
  <c r="X26" i="7" s="1"/>
  <c r="BE28" i="7"/>
  <c r="BF28" i="7"/>
  <c r="BS28" i="7" s="1"/>
  <c r="X28" i="7" s="1"/>
  <c r="BE15" i="7"/>
  <c r="BF15" i="7"/>
  <c r="BS15" i="7" s="1"/>
  <c r="X15" i="7" s="1"/>
  <c r="BF29" i="7"/>
  <c r="BS29" i="7" s="1"/>
  <c r="X29" i="7" s="1"/>
  <c r="BE29" i="7"/>
  <c r="BF16" i="7"/>
  <c r="BS16" i="7" s="1"/>
  <c r="X16" i="7" s="1"/>
  <c r="BE16" i="7"/>
  <c r="BE4" i="7"/>
  <c r="BF23" i="7"/>
  <c r="BS23" i="7" s="1"/>
  <c r="X23" i="7" s="1"/>
  <c r="BE23" i="7"/>
  <c r="BF8" i="7"/>
  <c r="BS8" i="7" s="1"/>
  <c r="X8" i="7" s="1"/>
  <c r="BE8" i="7"/>
  <c r="BS4" i="7"/>
  <c r="X4" i="7" s="1"/>
  <c r="C56" i="5"/>
  <c r="J144" i="1" s="1"/>
  <c r="C58" i="5"/>
  <c r="C57" i="5"/>
  <c r="A60" i="5"/>
  <c r="C59" i="5"/>
  <c r="B59" i="5"/>
  <c r="C162" i="1" l="1"/>
  <c r="J162" i="1"/>
  <c r="C160" i="1"/>
  <c r="J160" i="1"/>
  <c r="BD11" i="7"/>
  <c r="BD14" i="7"/>
  <c r="BD30" i="7"/>
  <c r="BD7" i="7"/>
  <c r="BD22" i="7"/>
  <c r="BD12" i="7"/>
  <c r="BD18" i="7"/>
  <c r="BD19" i="7"/>
  <c r="BD3" i="7"/>
  <c r="C154" i="1"/>
  <c r="BD24" i="7"/>
  <c r="BD6" i="7"/>
  <c r="BD25" i="7"/>
  <c r="BD21" i="7"/>
  <c r="BD9" i="7"/>
  <c r="C152" i="1"/>
  <c r="BD5" i="7"/>
  <c r="BD27" i="7"/>
  <c r="BD17" i="7"/>
  <c r="BD23" i="7"/>
  <c r="BD4" i="7"/>
  <c r="BD16" i="7"/>
  <c r="BD29" i="7"/>
  <c r="BD13" i="7"/>
  <c r="BD15" i="7"/>
  <c r="BD26" i="7"/>
  <c r="BD28" i="7"/>
  <c r="BD8" i="7"/>
  <c r="BD10" i="7"/>
  <c r="BD20" i="7"/>
  <c r="B60" i="5"/>
  <c r="C60" i="5"/>
  <c r="A83" i="5"/>
  <c r="C83" i="5" l="1"/>
  <c r="C146" i="1" s="1"/>
  <c r="B83" i="5"/>
  <c r="C35" i="1" s="1"/>
  <c r="A84" i="5"/>
  <c r="A85" i="5" l="1"/>
  <c r="B84" i="5"/>
  <c r="J35" i="1" s="1"/>
  <c r="C84" i="5"/>
  <c r="J146" i="1" s="1"/>
  <c r="A86" i="5" l="1"/>
  <c r="C85" i="5"/>
  <c r="B85" i="5"/>
  <c r="B86" i="5" l="1"/>
  <c r="A87" i="5"/>
  <c r="C86" i="5"/>
  <c r="A88" i="5" l="1"/>
  <c r="C87" i="5"/>
  <c r="B87" i="5"/>
  <c r="C88" i="5" l="1"/>
  <c r="B88" i="5"/>
  <c r="A109" i="5"/>
  <c r="B109" i="5" l="1"/>
  <c r="C37" i="1" s="1"/>
  <c r="A110" i="5"/>
  <c r="C109" i="5"/>
  <c r="C148" i="1" s="1"/>
  <c r="A111" i="5" l="1"/>
  <c r="C110" i="5"/>
  <c r="J148" i="1" s="1"/>
  <c r="B110" i="5"/>
  <c r="C39" i="1" s="1"/>
  <c r="A112" i="5" l="1"/>
  <c r="C111" i="5"/>
  <c r="B111" i="5"/>
  <c r="C112" i="5" l="1"/>
  <c r="A113" i="5"/>
  <c r="B112" i="5"/>
  <c r="A114" i="5" l="1"/>
  <c r="C113" i="5"/>
  <c r="B113" i="5"/>
  <c r="C114" i="5" l="1"/>
  <c r="B114" i="5"/>
  <c r="I129" i="1" l="1"/>
  <c r="I130" i="1" s="1"/>
  <c r="A129" i="1"/>
  <c r="A130" i="1" s="1"/>
  <c r="J128" i="1"/>
  <c r="B128" i="1"/>
  <c r="B27" i="1"/>
  <c r="B25" i="1"/>
  <c r="B27" i="4"/>
  <c r="C27" i="4" s="1"/>
  <c r="D27" i="4" s="1"/>
  <c r="E27" i="4" s="1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H25" i="4"/>
  <c r="E25" i="4"/>
  <c r="D25" i="4"/>
  <c r="T25" i="4" s="1"/>
  <c r="C25" i="4"/>
  <c r="P25" i="4" s="1"/>
  <c r="B25" i="4"/>
  <c r="H24" i="4"/>
  <c r="E24" i="4"/>
  <c r="D24" i="4"/>
  <c r="T24" i="4" s="1"/>
  <c r="C24" i="4"/>
  <c r="B24" i="4"/>
  <c r="H23" i="4"/>
  <c r="E23" i="4"/>
  <c r="D23" i="4"/>
  <c r="C23" i="4"/>
  <c r="P23" i="4" s="1"/>
  <c r="B23" i="4"/>
  <c r="H22" i="4"/>
  <c r="E22" i="4"/>
  <c r="D22" i="4"/>
  <c r="T22" i="4" s="1"/>
  <c r="C22" i="4"/>
  <c r="P22" i="4" s="1"/>
  <c r="B22" i="4"/>
  <c r="H21" i="4"/>
  <c r="E21" i="4"/>
  <c r="D21" i="4"/>
  <c r="T21" i="4" s="1"/>
  <c r="C21" i="4"/>
  <c r="P21" i="4" s="1"/>
  <c r="B21" i="4"/>
  <c r="H20" i="4"/>
  <c r="E20" i="4"/>
  <c r="D20" i="4"/>
  <c r="C20" i="4"/>
  <c r="P20" i="4" s="1"/>
  <c r="B20" i="4"/>
  <c r="H19" i="4"/>
  <c r="E19" i="4"/>
  <c r="D19" i="4"/>
  <c r="T19" i="4" s="1"/>
  <c r="C19" i="4"/>
  <c r="B19" i="4"/>
  <c r="H18" i="4"/>
  <c r="E18" i="4"/>
  <c r="D18" i="4"/>
  <c r="C18" i="4"/>
  <c r="P18" i="4" s="1"/>
  <c r="B18" i="4"/>
  <c r="H17" i="4"/>
  <c r="E17" i="4"/>
  <c r="D17" i="4"/>
  <c r="T17" i="4" s="1"/>
  <c r="C17" i="4"/>
  <c r="P17" i="4" s="1"/>
  <c r="B17" i="4"/>
  <c r="H16" i="4"/>
  <c r="E16" i="4"/>
  <c r="D16" i="4"/>
  <c r="T16" i="4" s="1"/>
  <c r="C16" i="4"/>
  <c r="B16" i="4"/>
  <c r="H15" i="4"/>
  <c r="E15" i="4"/>
  <c r="D15" i="4"/>
  <c r="T15" i="4" s="1"/>
  <c r="C15" i="4"/>
  <c r="P15" i="4" s="1"/>
  <c r="B15" i="4"/>
  <c r="H14" i="4"/>
  <c r="E14" i="4"/>
  <c r="D14" i="4"/>
  <c r="T14" i="4" s="1"/>
  <c r="C14" i="4"/>
  <c r="P14" i="4" s="1"/>
  <c r="B14" i="4"/>
  <c r="H13" i="4"/>
  <c r="E13" i="4"/>
  <c r="D13" i="4"/>
  <c r="C13" i="4"/>
  <c r="P13" i="4" s="1"/>
  <c r="B13" i="4"/>
  <c r="H12" i="4"/>
  <c r="E12" i="4"/>
  <c r="D12" i="4"/>
  <c r="T12" i="4" s="1"/>
  <c r="C12" i="4"/>
  <c r="P12" i="4" s="1"/>
  <c r="B12" i="4"/>
  <c r="H11" i="4"/>
  <c r="E11" i="4"/>
  <c r="D11" i="4"/>
  <c r="T11" i="4" s="1"/>
  <c r="C11" i="4"/>
  <c r="B11" i="4"/>
  <c r="H10" i="4"/>
  <c r="E10" i="4"/>
  <c r="D10" i="4"/>
  <c r="C10" i="4"/>
  <c r="P10" i="4" s="1"/>
  <c r="B10" i="4"/>
  <c r="H9" i="4"/>
  <c r="E9" i="4"/>
  <c r="D9" i="4"/>
  <c r="T9" i="4" s="1"/>
  <c r="C9" i="4"/>
  <c r="P9" i="4" s="1"/>
  <c r="B9" i="4"/>
  <c r="H8" i="4"/>
  <c r="E8" i="4"/>
  <c r="D8" i="4"/>
  <c r="T8" i="4" s="1"/>
  <c r="C8" i="4"/>
  <c r="B8" i="4"/>
  <c r="H7" i="4"/>
  <c r="E7" i="4"/>
  <c r="D7" i="4"/>
  <c r="T7" i="4" s="1"/>
  <c r="C7" i="4"/>
  <c r="P7" i="4" s="1"/>
  <c r="B7" i="4"/>
  <c r="H6" i="4"/>
  <c r="E6" i="4"/>
  <c r="D6" i="4"/>
  <c r="T6" i="4" s="1"/>
  <c r="C6" i="4"/>
  <c r="P6" i="4" s="1"/>
  <c r="B6" i="4"/>
  <c r="H5" i="4"/>
  <c r="E5" i="4"/>
  <c r="D5" i="4"/>
  <c r="T5" i="4" s="1"/>
  <c r="C5" i="4"/>
  <c r="B5" i="4"/>
  <c r="H4" i="4"/>
  <c r="E4" i="4"/>
  <c r="D4" i="4"/>
  <c r="T4" i="4" s="1"/>
  <c r="C4" i="4"/>
  <c r="B4" i="4"/>
  <c r="H3" i="4"/>
  <c r="E3" i="4"/>
  <c r="D3" i="4"/>
  <c r="C3" i="4"/>
  <c r="B3" i="4"/>
  <c r="H2" i="4"/>
  <c r="E2" i="4"/>
  <c r="D2" i="4"/>
  <c r="C2" i="4"/>
  <c r="P2" i="4" s="1"/>
  <c r="B2" i="4"/>
  <c r="A131" i="1" l="1"/>
  <c r="A132" i="1" s="1"/>
  <c r="A133" i="1" s="1"/>
  <c r="I131" i="1"/>
  <c r="I132" i="1" s="1"/>
  <c r="I133" i="1" s="1"/>
  <c r="I4" i="4"/>
  <c r="U24" i="4"/>
  <c r="I3" i="4"/>
  <c r="J3" i="4" s="1"/>
  <c r="K3" i="4" s="1"/>
  <c r="U5" i="4"/>
  <c r="U11" i="4"/>
  <c r="I12" i="4"/>
  <c r="J12" i="4" s="1"/>
  <c r="I15" i="4"/>
  <c r="J15" i="4" s="1"/>
  <c r="K15" i="4" s="1"/>
  <c r="I6" i="4"/>
  <c r="J6" i="4" s="1"/>
  <c r="U19" i="4"/>
  <c r="U7" i="4"/>
  <c r="A3" i="4"/>
  <c r="F20" i="4"/>
  <c r="S20" i="4" s="1"/>
  <c r="I11" i="4"/>
  <c r="J11" i="4" s="1"/>
  <c r="K11" i="4" s="1"/>
  <c r="U4" i="4"/>
  <c r="I19" i="4"/>
  <c r="J19" i="4" s="1"/>
  <c r="K19" i="4" s="1"/>
  <c r="F23" i="4"/>
  <c r="S23" i="4" s="1"/>
  <c r="I24" i="4"/>
  <c r="J24" i="4" s="1"/>
  <c r="K24" i="4" s="1"/>
  <c r="I20" i="4"/>
  <c r="J20" i="4" s="1"/>
  <c r="F12" i="4"/>
  <c r="S12" i="4" s="1"/>
  <c r="I9" i="4"/>
  <c r="J9" i="4" s="1"/>
  <c r="K9" i="4" s="1"/>
  <c r="U9" i="4"/>
  <c r="I23" i="4"/>
  <c r="J23" i="4" s="1"/>
  <c r="K23" i="4" s="1"/>
  <c r="I16" i="4"/>
  <c r="J16" i="4" s="1"/>
  <c r="I13" i="4"/>
  <c r="J13" i="4" s="1"/>
  <c r="P19" i="4"/>
  <c r="I22" i="4"/>
  <c r="J22" i="4" s="1"/>
  <c r="K22" i="4" s="1"/>
  <c r="F25" i="4"/>
  <c r="R25" i="4" s="1"/>
  <c r="U3" i="4"/>
  <c r="U10" i="4"/>
  <c r="I25" i="4"/>
  <c r="J25" i="4" s="1"/>
  <c r="F3" i="4"/>
  <c r="R3" i="4" s="1"/>
  <c r="U12" i="4"/>
  <c r="F13" i="4"/>
  <c r="G13" i="4" s="1"/>
  <c r="I14" i="4"/>
  <c r="J14" i="4" s="1"/>
  <c r="K14" i="4" s="1"/>
  <c r="U15" i="4"/>
  <c r="U2" i="4"/>
  <c r="A25" i="4"/>
  <c r="I2" i="4"/>
  <c r="J2" i="4" s="1"/>
  <c r="I7" i="4"/>
  <c r="J7" i="4" s="1"/>
  <c r="I8" i="4"/>
  <c r="J8" i="4" s="1"/>
  <c r="U16" i="4"/>
  <c r="I17" i="4"/>
  <c r="J17" i="4" s="1"/>
  <c r="K17" i="4" s="1"/>
  <c r="A19" i="4"/>
  <c r="I21" i="4"/>
  <c r="J21" i="4" s="1"/>
  <c r="K21" i="4" s="1"/>
  <c r="T23" i="4"/>
  <c r="A15" i="4"/>
  <c r="F7" i="4"/>
  <c r="S7" i="4" s="1"/>
  <c r="A16" i="4"/>
  <c r="F17" i="4"/>
  <c r="S17" i="4" s="1"/>
  <c r="F4" i="4"/>
  <c r="G4" i="4" s="1"/>
  <c r="A9" i="4"/>
  <c r="U17" i="4"/>
  <c r="A23" i="4"/>
  <c r="U23" i="4"/>
  <c r="P3" i="4"/>
  <c r="I5" i="4"/>
  <c r="J5" i="4" s="1"/>
  <c r="K5" i="4" s="1"/>
  <c r="I10" i="4"/>
  <c r="J10" i="4" s="1"/>
  <c r="K10" i="4" s="1"/>
  <c r="U13" i="4"/>
  <c r="F15" i="4"/>
  <c r="S15" i="4" s="1"/>
  <c r="U20" i="4"/>
  <c r="A24" i="4"/>
  <c r="T3" i="4"/>
  <c r="P5" i="4"/>
  <c r="A7" i="4"/>
  <c r="T20" i="4"/>
  <c r="A2" i="4"/>
  <c r="P4" i="4"/>
  <c r="A8" i="4"/>
  <c r="F9" i="4"/>
  <c r="R9" i="4" s="1"/>
  <c r="P11" i="4"/>
  <c r="A17" i="4"/>
  <c r="U18" i="4"/>
  <c r="U25" i="4"/>
  <c r="A21" i="4"/>
  <c r="U8" i="4"/>
  <c r="A11" i="4"/>
  <c r="I18" i="4"/>
  <c r="J18" i="4" s="1"/>
  <c r="U21" i="4"/>
  <c r="A22" i="4"/>
  <c r="F2" i="4"/>
  <c r="U6" i="4"/>
  <c r="F10" i="4"/>
  <c r="G10" i="4" s="1"/>
  <c r="U14" i="4"/>
  <c r="F18" i="4"/>
  <c r="G18" i="4" s="1"/>
  <c r="U22" i="4"/>
  <c r="A14" i="4"/>
  <c r="F5" i="4"/>
  <c r="A12" i="4"/>
  <c r="J4" i="4"/>
  <c r="K4" i="4" s="1"/>
  <c r="F8" i="4"/>
  <c r="P8" i="4"/>
  <c r="F16" i="4"/>
  <c r="G16" i="4" s="1"/>
  <c r="P16" i="4"/>
  <c r="F24" i="4"/>
  <c r="P24" i="4"/>
  <c r="A6" i="4"/>
  <c r="A4" i="4"/>
  <c r="A10" i="4"/>
  <c r="T10" i="4"/>
  <c r="F11" i="4"/>
  <c r="A18" i="4"/>
  <c r="T18" i="4"/>
  <c r="F19" i="4"/>
  <c r="A20" i="4"/>
  <c r="F21" i="4"/>
  <c r="G21" i="4" s="1"/>
  <c r="T2" i="4"/>
  <c r="A5" i="4"/>
  <c r="F6" i="4"/>
  <c r="A13" i="4"/>
  <c r="T13" i="4"/>
  <c r="F14" i="4"/>
  <c r="G14" i="4" s="1"/>
  <c r="F22" i="4"/>
  <c r="G22" i="4" s="1"/>
  <c r="K128" i="1" l="1"/>
  <c r="K129" i="1"/>
  <c r="K133" i="1"/>
  <c r="L131" i="1"/>
  <c r="D131" i="1"/>
  <c r="C133" i="1"/>
  <c r="C129" i="1"/>
  <c r="C128" i="1"/>
  <c r="I134" i="1"/>
  <c r="A134" i="1"/>
  <c r="R4" i="4"/>
  <c r="S25" i="4"/>
  <c r="S4" i="4"/>
  <c r="V4" i="4"/>
  <c r="G20" i="4"/>
  <c r="S3" i="4"/>
  <c r="R12" i="4"/>
  <c r="N3" i="4"/>
  <c r="G3" i="4"/>
  <c r="V3" i="4" s="1"/>
  <c r="R20" i="4"/>
  <c r="R13" i="4"/>
  <c r="O3" i="4"/>
  <c r="O19" i="4"/>
  <c r="R23" i="4"/>
  <c r="G23" i="4"/>
  <c r="V23" i="4" s="1"/>
  <c r="G19" i="4"/>
  <c r="V19" i="4" s="1"/>
  <c r="K25" i="4"/>
  <c r="G25" i="4"/>
  <c r="G12" i="4"/>
  <c r="R15" i="4"/>
  <c r="S13" i="4"/>
  <c r="V10" i="4"/>
  <c r="V21" i="4"/>
  <c r="R7" i="4"/>
  <c r="G17" i="4"/>
  <c r="V17" i="4" s="1"/>
  <c r="R17" i="4"/>
  <c r="G7" i="4"/>
  <c r="V14" i="4"/>
  <c r="S9" i="4"/>
  <c r="N19" i="4"/>
  <c r="G15" i="4"/>
  <c r="V15" i="4" s="1"/>
  <c r="G9" i="4"/>
  <c r="V9" i="4" s="1"/>
  <c r="O16" i="4"/>
  <c r="N16" i="4"/>
  <c r="S24" i="4"/>
  <c r="R24" i="4"/>
  <c r="R8" i="4"/>
  <c r="S8" i="4"/>
  <c r="V22" i="4"/>
  <c r="O8" i="4"/>
  <c r="N8" i="4"/>
  <c r="S6" i="4"/>
  <c r="R6" i="4"/>
  <c r="S11" i="4"/>
  <c r="R11" i="4"/>
  <c r="O20" i="4"/>
  <c r="N20" i="4"/>
  <c r="O4" i="4"/>
  <c r="N4" i="4"/>
  <c r="O22" i="4"/>
  <c r="N22" i="4"/>
  <c r="O6" i="4"/>
  <c r="N6" i="4"/>
  <c r="K16" i="4"/>
  <c r="V16" i="4" s="1"/>
  <c r="N18" i="4"/>
  <c r="O18" i="4"/>
  <c r="G6" i="4"/>
  <c r="O17" i="4"/>
  <c r="N17" i="4"/>
  <c r="O21" i="4"/>
  <c r="N21" i="4"/>
  <c r="R18" i="4"/>
  <c r="S18" i="4"/>
  <c r="O15" i="4"/>
  <c r="N15" i="4"/>
  <c r="K6" i="4"/>
  <c r="K18" i="4"/>
  <c r="V18" i="4" s="1"/>
  <c r="G11" i="4"/>
  <c r="V11" i="4" s="1"/>
  <c r="O13" i="4"/>
  <c r="N13" i="4"/>
  <c r="K13" i="4"/>
  <c r="V13" i="4" s="1"/>
  <c r="N10" i="4"/>
  <c r="O10" i="4"/>
  <c r="K8" i="4"/>
  <c r="N5" i="4"/>
  <c r="O5" i="4"/>
  <c r="S21" i="4"/>
  <c r="R21" i="4"/>
  <c r="S16" i="4"/>
  <c r="R16" i="4"/>
  <c r="S5" i="4"/>
  <c r="R5" i="4"/>
  <c r="R2" i="4"/>
  <c r="S2" i="4"/>
  <c r="G8" i="4"/>
  <c r="O7" i="4"/>
  <c r="N7" i="4"/>
  <c r="S22" i="4"/>
  <c r="R22" i="4"/>
  <c r="O12" i="4"/>
  <c r="N12" i="4"/>
  <c r="G2" i="4"/>
  <c r="O14" i="4"/>
  <c r="N14" i="4"/>
  <c r="N9" i="4"/>
  <c r="O9" i="4"/>
  <c r="K12" i="4"/>
  <c r="K7" i="4"/>
  <c r="O23" i="4"/>
  <c r="N23" i="4"/>
  <c r="S14" i="4"/>
  <c r="R14" i="4"/>
  <c r="S19" i="4"/>
  <c r="R19" i="4"/>
  <c r="O11" i="4"/>
  <c r="R10" i="4"/>
  <c r="S10" i="4"/>
  <c r="G5" i="4"/>
  <c r="V5" i="4" s="1"/>
  <c r="O2" i="4"/>
  <c r="N2" i="4"/>
  <c r="O24" i="4"/>
  <c r="N24" i="4"/>
  <c r="G24" i="4"/>
  <c r="V24" i="4" s="1"/>
  <c r="O25" i="4"/>
  <c r="N25" i="4"/>
  <c r="N11" i="4"/>
  <c r="K20" i="4"/>
  <c r="V20" i="4" s="1"/>
  <c r="K2" i="4"/>
  <c r="C134" i="1" l="1"/>
  <c r="K134" i="1"/>
  <c r="K130" i="1"/>
  <c r="C130" i="1"/>
  <c r="A135" i="1"/>
  <c r="C135" i="1" s="1"/>
  <c r="I135" i="1"/>
  <c r="K135" i="1" s="1"/>
  <c r="V12" i="4"/>
  <c r="V25" i="4"/>
  <c r="V6" i="4"/>
  <c r="V8" i="4"/>
  <c r="V2" i="4"/>
  <c r="V7" i="4"/>
  <c r="I136" i="1" l="1"/>
  <c r="A136" i="1"/>
  <c r="C27" i="1"/>
  <c r="C25" i="1"/>
  <c r="D138" i="1" l="1"/>
  <c r="C136" i="1"/>
  <c r="L138" i="1"/>
  <c r="K136" i="1"/>
  <c r="A137" i="1"/>
  <c r="A138" i="1" s="1"/>
  <c r="I137" i="1"/>
  <c r="I138" i="1" s="1"/>
  <c r="F34" i="3" l="1"/>
  <c r="D34" i="3"/>
  <c r="B34" i="3"/>
  <c r="F30" i="3"/>
  <c r="D30" i="3"/>
  <c r="B30" i="3"/>
  <c r="F26" i="3"/>
  <c r="D26" i="3"/>
  <c r="B26" i="3"/>
  <c r="F22" i="3"/>
  <c r="D22" i="3"/>
  <c r="B22" i="3"/>
  <c r="F18" i="3"/>
  <c r="D18" i="3"/>
  <c r="B18" i="3"/>
  <c r="F14" i="3"/>
  <c r="D14" i="3"/>
  <c r="B14" i="3"/>
  <c r="F10" i="3"/>
  <c r="D10" i="3"/>
  <c r="B10" i="3"/>
  <c r="F6" i="3"/>
  <c r="D6" i="3"/>
  <c r="B6" i="3"/>
  <c r="F2" i="3"/>
  <c r="D2" i="3"/>
  <c r="B2" i="3"/>
  <c r="G10" i="3" l="1"/>
  <c r="M10" i="3" s="1"/>
  <c r="G6" i="3"/>
  <c r="K6" i="3" s="1"/>
  <c r="G14" i="3"/>
  <c r="I14" i="3" s="1"/>
  <c r="G30" i="3"/>
  <c r="I30" i="3" s="1"/>
  <c r="G26" i="3"/>
  <c r="N26" i="3" s="1"/>
  <c r="G22" i="3"/>
  <c r="J22" i="3" s="1"/>
  <c r="G2" i="3"/>
  <c r="G18" i="3"/>
  <c r="M18" i="3" s="1"/>
  <c r="G34" i="3"/>
  <c r="K34" i="3" s="1"/>
  <c r="J123" i="1" l="1"/>
  <c r="F123" i="1"/>
  <c r="M2" i="3"/>
  <c r="B123" i="1"/>
  <c r="N30" i="3"/>
  <c r="V122" i="1"/>
  <c r="I26" i="3"/>
  <c r="M30" i="3"/>
  <c r="L30" i="3"/>
  <c r="M6" i="3"/>
  <c r="J30" i="3"/>
  <c r="L10" i="3"/>
  <c r="L34" i="3"/>
  <c r="K30" i="3"/>
  <c r="J6" i="3"/>
  <c r="L6" i="3"/>
  <c r="L22" i="3"/>
  <c r="N10" i="3"/>
  <c r="I22" i="3"/>
  <c r="K22" i="3"/>
  <c r="N6" i="3"/>
  <c r="J10" i="3"/>
  <c r="I6" i="3"/>
  <c r="I10" i="3"/>
  <c r="M22" i="3"/>
  <c r="N22" i="3"/>
  <c r="K10" i="3"/>
  <c r="M34" i="3"/>
  <c r="K14" i="3"/>
  <c r="M14" i="3"/>
  <c r="J14" i="3"/>
  <c r="L14" i="3"/>
  <c r="N14" i="3"/>
  <c r="J2" i="3"/>
  <c r="M26" i="3"/>
  <c r="K26" i="3"/>
  <c r="K2" i="3"/>
  <c r="I34" i="3"/>
  <c r="L26" i="3"/>
  <c r="J26" i="3"/>
  <c r="I2" i="3"/>
  <c r="J34" i="3"/>
  <c r="L2" i="3"/>
  <c r="K18" i="3"/>
  <c r="J18" i="3"/>
  <c r="N18" i="3"/>
  <c r="I18" i="3"/>
  <c r="L18" i="3"/>
  <c r="N34" i="3"/>
  <c r="N2" i="3"/>
  <c r="N8" i="1" l="1"/>
  <c r="L8" i="1"/>
  <c r="J8" i="1"/>
  <c r="H8" i="1"/>
  <c r="F8" i="1"/>
  <c r="D8" i="1"/>
  <c r="AF118" i="1"/>
  <c r="AD118" i="1"/>
  <c r="AB118" i="1"/>
  <c r="Z118" i="1"/>
  <c r="X118" i="1"/>
  <c r="V118" i="1"/>
  <c r="AD117" i="1"/>
  <c r="AB117" i="1"/>
  <c r="Z117" i="1"/>
  <c r="X117" i="1"/>
  <c r="V117" i="1"/>
  <c r="AD116" i="1"/>
  <c r="AF116" i="1" s="1"/>
  <c r="AA116" i="1"/>
  <c r="Z116" i="1"/>
  <c r="Y116" i="1"/>
  <c r="AD115" i="1"/>
  <c r="AF115" i="1" s="1"/>
  <c r="AA115" i="1"/>
  <c r="Z115" i="1"/>
  <c r="Y115" i="1"/>
  <c r="D118" i="1" l="1"/>
  <c r="D6" i="1" s="1"/>
  <c r="D117" i="1"/>
  <c r="F118" i="1"/>
  <c r="H118" i="1"/>
  <c r="H6" i="1" s="1"/>
  <c r="J118" i="1"/>
  <c r="J6" i="1" s="1"/>
  <c r="N118" i="1"/>
  <c r="F6" i="1"/>
  <c r="AD119" i="1"/>
  <c r="AF119" i="1"/>
  <c r="X119" i="1"/>
  <c r="AB119" i="1"/>
  <c r="Z119" i="1"/>
  <c r="AC115" i="1"/>
  <c r="D5" i="1"/>
  <c r="V119" i="1"/>
  <c r="AC116" i="1"/>
  <c r="AE115" i="1"/>
  <c r="AB115" i="1" s="1"/>
  <c r="AE116" i="1"/>
  <c r="AB116" i="1" s="1"/>
  <c r="D119" i="1" l="1"/>
  <c r="H5" i="1"/>
  <c r="N6" i="1"/>
  <c r="D7" i="1"/>
  <c r="AG115" i="1"/>
  <c r="AH115" i="1" s="1"/>
  <c r="AH118" i="1"/>
  <c r="AG116" i="1"/>
  <c r="AH116" i="1" s="1"/>
  <c r="AH117" i="1"/>
  <c r="AH119" i="1"/>
  <c r="F7" i="1" l="1"/>
  <c r="L117" i="1"/>
  <c r="AI13" i="1"/>
  <c r="AH13" i="1"/>
  <c r="AC13" i="1"/>
  <c r="AB13" i="1"/>
  <c r="W13" i="1"/>
  <c r="V13" i="1"/>
  <c r="AI11" i="1"/>
  <c r="AH11" i="1"/>
  <c r="AC11" i="1"/>
  <c r="AB11" i="1"/>
  <c r="W11" i="1"/>
  <c r="V11" i="1"/>
  <c r="AM18" i="1"/>
  <c r="AM17" i="1"/>
  <c r="AM16" i="1"/>
  <c r="AL18" i="1"/>
  <c r="AK18" i="1"/>
  <c r="X18" i="1"/>
  <c r="W18" i="1"/>
  <c r="AL17" i="1"/>
  <c r="AK17" i="1"/>
  <c r="X17" i="1"/>
  <c r="W17" i="1"/>
  <c r="W16" i="1"/>
  <c r="AL16" i="1"/>
  <c r="AK16" i="1"/>
  <c r="X16" i="1"/>
  <c r="AD8" i="1"/>
  <c r="AF8" i="1" s="1"/>
  <c r="AA8" i="1"/>
  <c r="Z8" i="1"/>
  <c r="Y8" i="1"/>
  <c r="AD7" i="1"/>
  <c r="AF7" i="1" s="1"/>
  <c r="AA7" i="1"/>
  <c r="Z7" i="1"/>
  <c r="Y7" i="1"/>
  <c r="AD6" i="1"/>
  <c r="AF6" i="1" s="1"/>
  <c r="AA6" i="1"/>
  <c r="Z6" i="1"/>
  <c r="Y6" i="1"/>
  <c r="AD5" i="1"/>
  <c r="AF5" i="1" s="1"/>
  <c r="AA5" i="1"/>
  <c r="Z5" i="1"/>
  <c r="Y5" i="1"/>
  <c r="AD4" i="1"/>
  <c r="AE4" i="1" s="1"/>
  <c r="AA4" i="1"/>
  <c r="Z4" i="1"/>
  <c r="Y4" i="1"/>
  <c r="AD3" i="1"/>
  <c r="AE3" i="1" s="1"/>
  <c r="AA3" i="1"/>
  <c r="Z3" i="1"/>
  <c r="Y3" i="1"/>
  <c r="L5" i="1" l="1"/>
  <c r="X11" i="1"/>
  <c r="AD13" i="1"/>
  <c r="AJ13" i="1"/>
  <c r="X13" i="1"/>
  <c r="AJ11" i="1"/>
  <c r="AD11" i="1"/>
  <c r="Z17" i="1"/>
  <c r="AD17" i="1" s="1"/>
  <c r="Z18" i="1"/>
  <c r="AD18" i="1" s="1"/>
  <c r="Y18" i="1"/>
  <c r="Y17" i="1"/>
  <c r="AE5" i="1"/>
  <c r="AB5" i="1" s="1"/>
  <c r="AC7" i="1"/>
  <c r="AC8" i="1"/>
  <c r="AE8" i="1"/>
  <c r="AB8" i="1" s="1"/>
  <c r="AE7" i="1"/>
  <c r="AB7" i="1" s="1"/>
  <c r="AE6" i="1"/>
  <c r="AB6" i="1" s="1"/>
  <c r="AC6" i="1"/>
  <c r="AB4" i="1"/>
  <c r="AC5" i="1"/>
  <c r="AF4" i="1"/>
  <c r="AC4" i="1" s="1"/>
  <c r="AB3" i="1"/>
  <c r="AF3" i="1"/>
  <c r="AC3" i="1" s="1"/>
  <c r="V17" i="1" l="1"/>
  <c r="AC18" i="1"/>
  <c r="V18" i="1"/>
  <c r="AB17" i="1"/>
  <c r="AC17" i="1"/>
  <c r="AF17" i="1" s="1"/>
  <c r="AH17" i="1"/>
  <c r="AB18" i="1"/>
  <c r="AH18" i="1"/>
  <c r="AA18" i="1"/>
  <c r="AG18" i="1"/>
  <c r="AG17" i="1"/>
  <c r="AA17" i="1"/>
  <c r="AG8" i="1"/>
  <c r="AG4" i="1"/>
  <c r="AG5" i="1"/>
  <c r="AH5" i="1" s="1"/>
  <c r="AG7" i="1"/>
  <c r="AH7" i="1" s="1"/>
  <c r="AG6" i="1"/>
  <c r="AH6" i="1" s="1"/>
  <c r="AG3" i="1"/>
  <c r="L7" i="1" l="1"/>
  <c r="L118" i="1"/>
  <c r="AF18" i="1"/>
  <c r="AE18" i="1"/>
  <c r="AJ18" i="1"/>
  <c r="AI18" i="1"/>
  <c r="AI17" i="1"/>
  <c r="AJ17" i="1"/>
  <c r="AE17" i="1"/>
  <c r="AH8" i="1"/>
  <c r="AH4" i="1"/>
  <c r="AH3" i="1"/>
  <c r="L6" i="1" l="1"/>
  <c r="L119" i="1"/>
  <c r="AP18" i="1"/>
  <c r="AQ18" i="1" s="1"/>
  <c r="AP17" i="1"/>
  <c r="AR18" i="1"/>
  <c r="AR17" i="1"/>
  <c r="AN18" i="1"/>
  <c r="AN17" i="1"/>
  <c r="AQ17" i="1" l="1"/>
  <c r="AS18" i="1"/>
  <c r="AO18" i="1"/>
  <c r="AS17" i="1"/>
  <c r="AO17" i="1"/>
  <c r="Y16" i="1" l="1"/>
  <c r="AC16" i="1" l="1"/>
  <c r="AG16" i="1"/>
  <c r="Z16" i="1"/>
  <c r="AD16" i="1" s="1"/>
  <c r="V16" i="1" l="1"/>
  <c r="AF16" i="1"/>
  <c r="AH16" i="1"/>
  <c r="AJ16" i="1" s="1"/>
  <c r="AA16" i="1"/>
  <c r="AB16" i="1"/>
  <c r="AI16" i="1" l="1"/>
  <c r="AE16" i="1"/>
  <c r="AR16" i="1" l="1"/>
  <c r="AP16" i="1"/>
  <c r="AN16" i="1"/>
  <c r="AS16" i="1" l="1"/>
  <c r="AQ16" i="1"/>
  <c r="AO16" i="1"/>
  <c r="J117" i="1" l="1"/>
  <c r="N5" i="1"/>
  <c r="N119" i="1"/>
  <c r="N7" i="1" l="1"/>
  <c r="N117" i="1"/>
  <c r="J5" i="1"/>
  <c r="J119" i="1"/>
  <c r="J7" i="1" s="1"/>
  <c r="F117" i="1"/>
  <c r="F119" i="1" s="1"/>
  <c r="F5" i="1" l="1"/>
  <c r="H119" i="1"/>
  <c r="H7" i="1"/>
  <c r="H117" i="1"/>
</calcChain>
</file>

<file path=xl/sharedStrings.xml><?xml version="1.0" encoding="utf-8"?>
<sst xmlns="http://schemas.openxmlformats.org/spreadsheetml/2006/main" count="797" uniqueCount="175">
  <si>
    <t>Für neue Zufallswerte</t>
  </si>
  <si>
    <t>F9 drücken</t>
  </si>
  <si>
    <t>a)</t>
  </si>
  <si>
    <t>d)</t>
  </si>
  <si>
    <t>c)</t>
  </si>
  <si>
    <t>i)</t>
  </si>
  <si>
    <t>www.schlauistwow.de</t>
  </si>
  <si>
    <t>j)</t>
  </si>
  <si>
    <t>Fit für die Oberstufe?</t>
  </si>
  <si>
    <t>Aufgabe 1: Prozentrechnung</t>
  </si>
  <si>
    <t>Berechne die fehlenden Größen</t>
  </si>
  <si>
    <t>Grundwert</t>
  </si>
  <si>
    <t>Prozentsatz</t>
  </si>
  <si>
    <t>Prozentwert</t>
  </si>
  <si>
    <t>Lösungen</t>
  </si>
  <si>
    <t>Aufgabe 2: Lineare Funktionen</t>
  </si>
  <si>
    <t>Gib die Funktionsgleichung an</t>
  </si>
  <si>
    <t>m</t>
  </si>
  <si>
    <t>x</t>
  </si>
  <si>
    <t>y</t>
  </si>
  <si>
    <t>Videos</t>
  </si>
  <si>
    <t>Gib die Funktionsgleichung einer linearen</t>
  </si>
  <si>
    <t>b</t>
  </si>
  <si>
    <t>x1</t>
  </si>
  <si>
    <t>y1</t>
  </si>
  <si>
    <t>P1</t>
  </si>
  <si>
    <t>t</t>
  </si>
  <si>
    <t>x2</t>
  </si>
  <si>
    <t>y2</t>
  </si>
  <si>
    <t>P2</t>
  </si>
  <si>
    <t>Steigung berechnen</t>
  </si>
  <si>
    <t>m = (y2-y1) : (x2-x1)</t>
  </si>
  <si>
    <t>Einsetzen von Punkt P</t>
  </si>
  <si>
    <t>Aufgabe 3: Lineare Funktionen</t>
  </si>
  <si>
    <t>Funktion durch die Punkte P und Q an</t>
  </si>
  <si>
    <t>Þ</t>
  </si>
  <si>
    <t>Aufgabe 4: Terme</t>
  </si>
  <si>
    <t>Vereinfache die Terme</t>
  </si>
  <si>
    <t>Aufgabe</t>
  </si>
  <si>
    <t>Lösung</t>
  </si>
  <si>
    <t>Zufallszahl</t>
  </si>
  <si>
    <t>Distributivgesetz</t>
  </si>
  <si>
    <t>Z1</t>
  </si>
  <si>
    <t>Z2</t>
  </si>
  <si>
    <t>Z3</t>
  </si>
  <si>
    <t>Z4</t>
  </si>
  <si>
    <t>Aufg</t>
  </si>
  <si>
    <t>a</t>
  </si>
  <si>
    <t>c</t>
  </si>
  <si>
    <t>d</t>
  </si>
  <si>
    <t>z</t>
  </si>
  <si>
    <t>Multipliziere aus</t>
  </si>
  <si>
    <t>Multiplikation von Summen</t>
  </si>
  <si>
    <t>a²</t>
  </si>
  <si>
    <t>a³</t>
  </si>
  <si>
    <t>b²</t>
  </si>
  <si>
    <t>b³</t>
  </si>
  <si>
    <t>ab</t>
  </si>
  <si>
    <t>a²b</t>
  </si>
  <si>
    <t>a³b</t>
  </si>
  <si>
    <t>ab²</t>
  </si>
  <si>
    <t>ab³</t>
  </si>
  <si>
    <t>a²b²</t>
  </si>
  <si>
    <t>a³b²</t>
  </si>
  <si>
    <t>aa</t>
  </si>
  <si>
    <t>aa²</t>
  </si>
  <si>
    <t>aab</t>
  </si>
  <si>
    <t>ba</t>
  </si>
  <si>
    <t xml:space="preserve"> </t>
  </si>
  <si>
    <t>ba²</t>
  </si>
  <si>
    <t>bab</t>
  </si>
  <si>
    <t>bb</t>
  </si>
  <si>
    <t>bb²</t>
  </si>
  <si>
    <t>aba</t>
  </si>
  <si>
    <t>aba²</t>
  </si>
  <si>
    <t>abab</t>
  </si>
  <si>
    <t>abb</t>
  </si>
  <si>
    <t>abb²</t>
  </si>
  <si>
    <t>abba</t>
  </si>
  <si>
    <t>baa</t>
  </si>
  <si>
    <t>baa²</t>
  </si>
  <si>
    <t>baba</t>
  </si>
  <si>
    <t>bab²</t>
  </si>
  <si>
    <t>baab</t>
  </si>
  <si>
    <t>bba</t>
  </si>
  <si>
    <t>k)</t>
  </si>
  <si>
    <t>l)</t>
  </si>
  <si>
    <t>Binomische Formeln</t>
  </si>
  <si>
    <t>m)</t>
  </si>
  <si>
    <t>n)</t>
  </si>
  <si>
    <t>Aufgabe 5: Gleichungen</t>
  </si>
  <si>
    <t xml:space="preserve"> 
</t>
  </si>
  <si>
    <t xml:space="preserve"> = </t>
  </si>
  <si>
    <t xml:space="preserve">   </t>
  </si>
  <si>
    <t>|:</t>
  </si>
  <si>
    <t xml:space="preserve"> + </t>
  </si>
  <si>
    <t>|-</t>
  </si>
  <si>
    <t xml:space="preserve"> - </t>
  </si>
  <si>
    <t>|+</t>
  </si>
  <si>
    <t>|:(</t>
  </si>
  <si>
    <t>)</t>
  </si>
  <si>
    <t>(x</t>
  </si>
  <si>
    <t xml:space="preserve">) = </t>
  </si>
  <si>
    <t>|</t>
  </si>
  <si>
    <t>T</t>
  </si>
  <si>
    <t xml:space="preserve">(x + </t>
  </si>
  <si>
    <t>Gib die Lösungsmenge an</t>
  </si>
  <si>
    <t>Aufgabe 6: Gleichungssysteme</t>
  </si>
  <si>
    <t>m1</t>
  </si>
  <si>
    <t>m2</t>
  </si>
  <si>
    <t>Einsetzen in 1. Gleichung</t>
  </si>
  <si>
    <t>| T</t>
  </si>
  <si>
    <t>e</t>
  </si>
  <si>
    <t>f</t>
  </si>
  <si>
    <t>KGV ad</t>
  </si>
  <si>
    <t>KGV be</t>
  </si>
  <si>
    <t>Minus</t>
  </si>
  <si>
    <t>f1</t>
  </si>
  <si>
    <t>f2</t>
  </si>
  <si>
    <t>1. und 2. Gl.</t>
  </si>
  <si>
    <t>addieren</t>
  </si>
  <si>
    <t>In 1. Gleichung einsetzen:</t>
  </si>
  <si>
    <t>|T</t>
  </si>
  <si>
    <t>A</t>
  </si>
  <si>
    <t>M</t>
  </si>
  <si>
    <t>N</t>
  </si>
  <si>
    <t>vb</t>
  </si>
  <si>
    <t>VC</t>
  </si>
  <si>
    <t>Lösung:</t>
  </si>
  <si>
    <t>Lsg 1</t>
  </si>
  <si>
    <t>Lsg 2</t>
  </si>
  <si>
    <t>Lsg 3</t>
  </si>
  <si>
    <t>Lsg 4</t>
  </si>
  <si>
    <t>Lsg 5</t>
  </si>
  <si>
    <t>Aufgabe 7: Funktionsgraphen</t>
  </si>
  <si>
    <t>Liegt der Punkt auf dem Graphen?</t>
  </si>
  <si>
    <t>b)</t>
  </si>
  <si>
    <t>Aufgabe 8: quadratische Funktion</t>
  </si>
  <si>
    <t xml:space="preserve">a) </t>
  </si>
  <si>
    <t>Forme in die angegebene Form um</t>
  </si>
  <si>
    <t>In Scheitelpunktform:</t>
  </si>
  <si>
    <t>Quadratische Ergänzung</t>
  </si>
  <si>
    <t>In faktorisierte Form:</t>
  </si>
  <si>
    <t>In Normalform:</t>
  </si>
  <si>
    <t>Ausmultiplizieren</t>
  </si>
  <si>
    <t>-</t>
  </si>
  <si>
    <t>Scheitelpunkt (SP) in der Mitte der Nullstellen</t>
  </si>
  <si>
    <t>y-Koordinate des SP als Funktionswert f(xS)</t>
  </si>
  <si>
    <t>Aufgabe 9: quadratische Funktion</t>
  </si>
  <si>
    <t>Aufgabe 10: quadratische Funktion</t>
  </si>
  <si>
    <t>Bestimme die Nullstellen</t>
  </si>
  <si>
    <t>Keine Lösung</t>
  </si>
  <si>
    <t>p</t>
  </si>
  <si>
    <t>q</t>
  </si>
  <si>
    <t>α</t>
  </si>
  <si>
    <t>β</t>
  </si>
  <si>
    <t>αβγ</t>
  </si>
  <si>
    <t>Berechne Seite c mit Pythagoras</t>
  </si>
  <si>
    <t>Berechne α mit Sinus, Kosinus, ...</t>
  </si>
  <si>
    <t>Berechne β mit Winkelsummensatz</t>
  </si>
  <si>
    <t>Berechne Flächeninhalt A = g · h : 2</t>
  </si>
  <si>
    <t>Berechne Seite b mit Pythagoras</t>
  </si>
  <si>
    <t>Berechne Seite a mit Pythagoras</t>
  </si>
  <si>
    <t>Berechne c mit Sinus, Kosinus, ...</t>
  </si>
  <si>
    <t>Berechne α mit Winkelsummensatz</t>
  </si>
  <si>
    <t>Berechne a mit Sinus, Kosinus, ...</t>
  </si>
  <si>
    <t xml:space="preserve">Hauswand entfernt. Berechne den Winkel </t>
  </si>
  <si>
    <t>zwischen Erdboden und Leiter. Wie hoch reicht</t>
  </si>
  <si>
    <t>die Leiter am Haus?</t>
  </si>
  <si>
    <t>Damit eine Leiter sicher steht,</t>
  </si>
  <si>
    <t xml:space="preserve">nicht überschreiten. Wie lang </t>
  </si>
  <si>
    <t xml:space="preserve">muss die Leiter sein, um eine </t>
  </si>
  <si>
    <t>Aufgabe 11: Trigonometrie</t>
  </si>
  <si>
    <t xml:space="preserve">Bestimme alle fehlenden Seiten </t>
  </si>
  <si>
    <t>und Winkel im rechtwinkligen Dreieck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</si>
</sst>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9"/>
      <name val="Arial"/>
      <family val="2"/>
    </font>
    <font>
      <sz val="10"/>
      <color theme="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2"/>
      <color theme="0"/>
      <name val="Arial"/>
      <family val="2"/>
    </font>
    <font>
      <sz val="10"/>
      <name val="Symbol"/>
      <family val="1"/>
      <charset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left" indent="5"/>
    </xf>
    <xf numFmtId="0" fontId="9" fillId="0" borderId="0" xfId="0" applyFont="1"/>
    <xf numFmtId="0" fontId="1" fillId="3" borderId="0" xfId="0" applyFont="1" applyFill="1"/>
    <xf numFmtId="0" fontId="0" fillId="4" borderId="0" xfId="0" applyFill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0" fillId="5" borderId="0" xfId="0" applyFill="1"/>
    <xf numFmtId="0" fontId="0" fillId="5" borderId="1" xfId="0" applyFill="1" applyBorder="1"/>
    <xf numFmtId="0" fontId="0" fillId="0" borderId="1" xfId="0" applyBorder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/>
    <xf numFmtId="0" fontId="7" fillId="4" borderId="0" xfId="0" applyFont="1" applyFill="1"/>
    <xf numFmtId="0" fontId="7" fillId="6" borderId="0" xfId="0" applyFont="1" applyFill="1"/>
    <xf numFmtId="0" fontId="15" fillId="0" borderId="0" xfId="0" applyFont="1"/>
    <xf numFmtId="2" fontId="0" fillId="0" borderId="0" xfId="0" applyNumberFormat="1"/>
    <xf numFmtId="0" fontId="1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8" fillId="0" borderId="0" xfId="0" applyFont="1"/>
    <xf numFmtId="0" fontId="1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6"/>
          <c:order val="0"/>
          <c:tx>
            <c:strRef>
              <c:f>'Lin1'!$H$2</c:f>
              <c:strCache>
                <c:ptCount val="1"/>
                <c:pt idx="0">
                  <c:v>y</c:v>
                </c:pt>
              </c:strCache>
            </c:strRef>
          </c:tx>
          <c:spPr>
            <a:ln w="25400" cmpd="sng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'Lin1'!$I$1:$N$1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'Lin1'!$I$2:$N$2</c:f>
              <c:numCache>
                <c:formatCode>General</c:formatCode>
                <c:ptCount val="6"/>
                <c:pt idx="0">
                  <c:v>2.5</c:v>
                </c:pt>
                <c:pt idx="1">
                  <c:v>3.5</c:v>
                </c:pt>
                <c:pt idx="2">
                  <c:v>4.5</c:v>
                </c:pt>
                <c:pt idx="3">
                  <c:v>5.5</c:v>
                </c:pt>
                <c:pt idx="4">
                  <c:v>6.5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903A-44C2-BB41-C862014D6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6"/>
          <c:order val="0"/>
          <c:tx>
            <c:strRef>
              <c:f>'Lin1'!$H$6</c:f>
              <c:strCache>
                <c:ptCount val="1"/>
              </c:strCache>
            </c:strRef>
          </c:tx>
          <c:spPr>
            <a:ln w="25400" cmpd="sng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'Lin1'!$I$5:$N$5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'Lin1'!$I$6:$N$6</c:f>
              <c:numCache>
                <c:formatCode>General</c:formatCode>
                <c:ptCount val="6"/>
                <c:pt idx="0">
                  <c:v>2.5</c:v>
                </c:pt>
                <c:pt idx="1">
                  <c:v>3.5</c:v>
                </c:pt>
                <c:pt idx="2">
                  <c:v>4.5</c:v>
                </c:pt>
                <c:pt idx="3">
                  <c:v>5.5</c:v>
                </c:pt>
                <c:pt idx="4">
                  <c:v>6.5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8AE-4BD5-8F1F-09C21C7F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8"/>
          <c:order val="0"/>
          <c:tx>
            <c:strRef>
              <c:f>'Lin1'!$H$10</c:f>
              <c:strCache>
                <c:ptCount val="1"/>
              </c:strCache>
            </c:strRef>
          </c:tx>
          <c:spPr>
            <a:ln w="25400" cmpd="sng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'Lin1'!$I$9:$N$9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'Lin1'!$I$10:$N$10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0</c:v>
                </c:pt>
                <c:pt idx="3">
                  <c:v>-2.5</c:v>
                </c:pt>
                <c:pt idx="4">
                  <c:v>-5</c:v>
                </c:pt>
                <c:pt idx="5">
                  <c:v>-7.5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C-4B95-B30A-249B5FB1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352"/>
        <c:axId val="478480976"/>
      </c:lineChart>
      <c:catAx>
        <c:axId val="4784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8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8480976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478352"/>
        <c:crossesAt val="2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Graph!$H$1:$AV$1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Graph!$H$2:$AV$2</c:f>
              <c:numCache>
                <c:formatCode>General</c:formatCode>
                <c:ptCount val="41"/>
                <c:pt idx="0">
                  <c:v>7</c:v>
                </c:pt>
                <c:pt idx="1">
                  <c:v>5.5625</c:v>
                </c:pt>
                <c:pt idx="2">
                  <c:v>4.25</c:v>
                </c:pt>
                <c:pt idx="3">
                  <c:v>3.0625</c:v>
                </c:pt>
                <c:pt idx="4">
                  <c:v>2</c:v>
                </c:pt>
                <c:pt idx="5">
                  <c:v>1.0625</c:v>
                </c:pt>
                <c:pt idx="6">
                  <c:v>0.25</c:v>
                </c:pt>
                <c:pt idx="7">
                  <c:v>-0.4375</c:v>
                </c:pt>
                <c:pt idx="8">
                  <c:v>-1</c:v>
                </c:pt>
                <c:pt idx="9">
                  <c:v>-1.4375</c:v>
                </c:pt>
                <c:pt idx="10">
                  <c:v>-1.75</c:v>
                </c:pt>
                <c:pt idx="11">
                  <c:v>-1.9375</c:v>
                </c:pt>
                <c:pt idx="12">
                  <c:v>-2</c:v>
                </c:pt>
                <c:pt idx="13">
                  <c:v>-1.9375</c:v>
                </c:pt>
                <c:pt idx="14">
                  <c:v>-1.75</c:v>
                </c:pt>
                <c:pt idx="15">
                  <c:v>-1.4375</c:v>
                </c:pt>
                <c:pt idx="16">
                  <c:v>-1</c:v>
                </c:pt>
                <c:pt idx="17">
                  <c:v>-0.4375</c:v>
                </c:pt>
                <c:pt idx="18">
                  <c:v>0.25</c:v>
                </c:pt>
                <c:pt idx="19">
                  <c:v>1.0625</c:v>
                </c:pt>
                <c:pt idx="20">
                  <c:v>2</c:v>
                </c:pt>
                <c:pt idx="21">
                  <c:v>3.0625</c:v>
                </c:pt>
                <c:pt idx="22">
                  <c:v>4.25</c:v>
                </c:pt>
                <c:pt idx="23">
                  <c:v>5.5625</c:v>
                </c:pt>
                <c:pt idx="24">
                  <c:v>7</c:v>
                </c:pt>
                <c:pt idx="25">
                  <c:v>8.5625</c:v>
                </c:pt>
                <c:pt idx="26">
                  <c:v>10.25</c:v>
                </c:pt>
                <c:pt idx="27">
                  <c:v>12.0625</c:v>
                </c:pt>
                <c:pt idx="28">
                  <c:v>14</c:v>
                </c:pt>
                <c:pt idx="29">
                  <c:v>16.0625</c:v>
                </c:pt>
                <c:pt idx="30">
                  <c:v>18.25</c:v>
                </c:pt>
                <c:pt idx="31">
                  <c:v>20.5625</c:v>
                </c:pt>
                <c:pt idx="32">
                  <c:v>23</c:v>
                </c:pt>
                <c:pt idx="33">
                  <c:v>25.5625</c:v>
                </c:pt>
                <c:pt idx="34">
                  <c:v>28.25</c:v>
                </c:pt>
                <c:pt idx="35">
                  <c:v>31.0625</c:v>
                </c:pt>
                <c:pt idx="36">
                  <c:v>34</c:v>
                </c:pt>
                <c:pt idx="37">
                  <c:v>37.0625</c:v>
                </c:pt>
                <c:pt idx="38">
                  <c:v>40.25</c:v>
                </c:pt>
                <c:pt idx="39">
                  <c:v>43.5625</c:v>
                </c:pt>
                <c:pt idx="4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88-4FE0-B71A-E0AD6715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ysClr val="windowText" lastClr="000000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Graph!$H$4:$AV$4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Graph!$H$5:$AV$5</c:f>
              <c:numCache>
                <c:formatCode>General</c:formatCode>
                <c:ptCount val="41"/>
                <c:pt idx="0">
                  <c:v>-12</c:v>
                </c:pt>
                <c:pt idx="1">
                  <c:v>-10.5625</c:v>
                </c:pt>
                <c:pt idx="2">
                  <c:v>-9.25</c:v>
                </c:pt>
                <c:pt idx="3">
                  <c:v>-8.0625</c:v>
                </c:pt>
                <c:pt idx="4">
                  <c:v>-7</c:v>
                </c:pt>
                <c:pt idx="5">
                  <c:v>-6.0625</c:v>
                </c:pt>
                <c:pt idx="6">
                  <c:v>-5.25</c:v>
                </c:pt>
                <c:pt idx="7">
                  <c:v>-4.5625</c:v>
                </c:pt>
                <c:pt idx="8">
                  <c:v>-4</c:v>
                </c:pt>
                <c:pt idx="9">
                  <c:v>-3.5625</c:v>
                </c:pt>
                <c:pt idx="10">
                  <c:v>-3.25</c:v>
                </c:pt>
                <c:pt idx="11">
                  <c:v>-3.0625</c:v>
                </c:pt>
                <c:pt idx="12">
                  <c:v>-3</c:v>
                </c:pt>
                <c:pt idx="13">
                  <c:v>-3.0625</c:v>
                </c:pt>
                <c:pt idx="14">
                  <c:v>-3.25</c:v>
                </c:pt>
                <c:pt idx="15">
                  <c:v>-3.5625</c:v>
                </c:pt>
                <c:pt idx="16">
                  <c:v>-4</c:v>
                </c:pt>
                <c:pt idx="17">
                  <c:v>-4.5625</c:v>
                </c:pt>
                <c:pt idx="18">
                  <c:v>-5.25</c:v>
                </c:pt>
                <c:pt idx="19">
                  <c:v>-6.0625</c:v>
                </c:pt>
                <c:pt idx="20">
                  <c:v>-7</c:v>
                </c:pt>
                <c:pt idx="21">
                  <c:v>-8.0625</c:v>
                </c:pt>
                <c:pt idx="22">
                  <c:v>-9.25</c:v>
                </c:pt>
                <c:pt idx="23">
                  <c:v>-10.5625</c:v>
                </c:pt>
                <c:pt idx="24">
                  <c:v>-12</c:v>
                </c:pt>
                <c:pt idx="25">
                  <c:v>-13.5625</c:v>
                </c:pt>
                <c:pt idx="26">
                  <c:v>-15.25</c:v>
                </c:pt>
                <c:pt idx="27">
                  <c:v>-17.0625</c:v>
                </c:pt>
                <c:pt idx="28">
                  <c:v>-19</c:v>
                </c:pt>
                <c:pt idx="29">
                  <c:v>-21.0625</c:v>
                </c:pt>
                <c:pt idx="30">
                  <c:v>-23.25</c:v>
                </c:pt>
                <c:pt idx="31">
                  <c:v>-25.5625</c:v>
                </c:pt>
                <c:pt idx="32">
                  <c:v>-28</c:v>
                </c:pt>
                <c:pt idx="33">
                  <c:v>-30.5625</c:v>
                </c:pt>
                <c:pt idx="34">
                  <c:v>-33.25</c:v>
                </c:pt>
                <c:pt idx="35">
                  <c:v>-36.0625</c:v>
                </c:pt>
                <c:pt idx="36">
                  <c:v>-39</c:v>
                </c:pt>
                <c:pt idx="37">
                  <c:v>-42.0625</c:v>
                </c:pt>
                <c:pt idx="38">
                  <c:v>-45.25</c:v>
                </c:pt>
                <c:pt idx="39">
                  <c:v>-48.5625</c:v>
                </c:pt>
                <c:pt idx="40">
                  <c:v>-52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2-4278-8036-46B2A80CB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3" Type="http://schemas.openxmlformats.org/officeDocument/2006/relationships/chart" Target="../charts/chart1.xml"/><Relationship Id="rId7" Type="http://schemas.openxmlformats.org/officeDocument/2006/relationships/image" Target="../media/image4.png"/><Relationship Id="rId12" Type="http://schemas.openxmlformats.org/officeDocument/2006/relationships/chart" Target="../charts/chart5.xml"/><Relationship Id="rId2" Type="http://schemas.openxmlformats.org/officeDocument/2006/relationships/image" Target="../media/image2.png"/><Relationship Id="rId16" Type="http://schemas.openxmlformats.org/officeDocument/2006/relationships/image" Target="../media/image11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chart" Target="../charts/chart4.xml"/><Relationship Id="rId5" Type="http://schemas.openxmlformats.org/officeDocument/2006/relationships/chart" Target="../charts/chart3.xml"/><Relationship Id="rId15" Type="http://schemas.openxmlformats.org/officeDocument/2006/relationships/image" Target="../media/image10.png"/><Relationship Id="rId10" Type="http://schemas.openxmlformats.org/officeDocument/2006/relationships/image" Target="../media/image7.png"/><Relationship Id="rId4" Type="http://schemas.openxmlformats.org/officeDocument/2006/relationships/chart" Target="../charts/chart2.xml"/><Relationship Id="rId9" Type="http://schemas.openxmlformats.org/officeDocument/2006/relationships/image" Target="../media/image6.png"/><Relationship Id="rId1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82550</xdr:colOff>
      <xdr:row>2</xdr:row>
      <xdr:rowOff>31750</xdr:rowOff>
    </xdr:from>
    <xdr:to>
      <xdr:col>19</xdr:col>
      <xdr:colOff>203200</xdr:colOff>
      <xdr:row>8</xdr:row>
      <xdr:rowOff>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A8BAA9D8-1C1A-4744-ACC8-3D14314A0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342900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10</xdr:row>
      <xdr:rowOff>171450</xdr:rowOff>
    </xdr:from>
    <xdr:to>
      <xdr:col>19</xdr:col>
      <xdr:colOff>196850</xdr:colOff>
      <xdr:row>16</xdr:row>
      <xdr:rowOff>162084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32B896DB-EDA3-4339-AF1B-F6CDC02CF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8100" y="1898650"/>
          <a:ext cx="1028700" cy="1057434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9</xdr:row>
      <xdr:rowOff>69850</xdr:rowOff>
    </xdr:from>
    <xdr:to>
      <xdr:col>4</xdr:col>
      <xdr:colOff>311150</xdr:colOff>
      <xdr:row>20</xdr:row>
      <xdr:rowOff>19050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B5BF87F6-CD32-496E-B051-6EECE3881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215900</xdr:colOff>
      <xdr:row>9</xdr:row>
      <xdr:rowOff>69850</xdr:rowOff>
    </xdr:from>
    <xdr:to>
      <xdr:col>9</xdr:col>
      <xdr:colOff>247650</xdr:colOff>
      <xdr:row>20</xdr:row>
      <xdr:rowOff>19050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8EDE338-1BCB-4639-8FC1-4E1EAC46F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196850</xdr:colOff>
      <xdr:row>9</xdr:row>
      <xdr:rowOff>63500</xdr:rowOff>
    </xdr:from>
    <xdr:to>
      <xdr:col>14</xdr:col>
      <xdr:colOff>228600</xdr:colOff>
      <xdr:row>20</xdr:row>
      <xdr:rowOff>12700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1482ABD-181A-4B91-97D5-BCA9BD662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16</xdr:col>
      <xdr:colOff>82550</xdr:colOff>
      <xdr:row>20</xdr:row>
      <xdr:rowOff>165100</xdr:rowOff>
    </xdr:from>
    <xdr:to>
      <xdr:col>19</xdr:col>
      <xdr:colOff>183933</xdr:colOff>
      <xdr:row>27</xdr:row>
      <xdr:rowOff>59214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128C6790-BBCD-4EB4-A6C0-47C5A1EE6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24450" y="3670300"/>
          <a:ext cx="1009433" cy="1018064"/>
        </a:xfrm>
        <a:prstGeom prst="rect">
          <a:avLst/>
        </a:prstGeom>
      </xdr:spPr>
    </xdr:pic>
    <xdr:clientData/>
  </xdr:twoCellAnchor>
  <xdr:twoCellAnchor editAs="oneCell">
    <xdr:from>
      <xdr:col>16</xdr:col>
      <xdr:colOff>82550</xdr:colOff>
      <xdr:row>36</xdr:row>
      <xdr:rowOff>146050</xdr:rowOff>
    </xdr:from>
    <xdr:to>
      <xdr:col>19</xdr:col>
      <xdr:colOff>177800</xdr:colOff>
      <xdr:row>43</xdr:row>
      <xdr:rowOff>38100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4C3A64D-D324-45C4-B4F7-DD2ED256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24450" y="6261100"/>
          <a:ext cx="1003300" cy="1003300"/>
        </a:xfrm>
        <a:prstGeom prst="rect">
          <a:avLst/>
        </a:prstGeom>
      </xdr:spPr>
    </xdr:pic>
    <xdr:clientData/>
  </xdr:twoCellAnchor>
  <xdr:twoCellAnchor editAs="oneCell">
    <xdr:from>
      <xdr:col>16</xdr:col>
      <xdr:colOff>88900</xdr:colOff>
      <xdr:row>49</xdr:row>
      <xdr:rowOff>139700</xdr:rowOff>
    </xdr:from>
    <xdr:to>
      <xdr:col>19</xdr:col>
      <xdr:colOff>177324</xdr:colOff>
      <xdr:row>55</xdr:row>
      <xdr:rowOff>158274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5C3B73F-747D-6924-6772-0DB79CF48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30800" y="8197850"/>
          <a:ext cx="996474" cy="996474"/>
        </a:xfrm>
        <a:prstGeom prst="rect">
          <a:avLst/>
        </a:prstGeom>
      </xdr:spPr>
    </xdr:pic>
    <xdr:clientData/>
  </xdr:twoCellAnchor>
  <xdr:twoCellAnchor editAs="oneCell">
    <xdr:from>
      <xdr:col>16</xdr:col>
      <xdr:colOff>82550</xdr:colOff>
      <xdr:row>57</xdr:row>
      <xdr:rowOff>76200</xdr:rowOff>
    </xdr:from>
    <xdr:to>
      <xdr:col>19</xdr:col>
      <xdr:colOff>177800</xdr:colOff>
      <xdr:row>63</xdr:row>
      <xdr:rowOff>26447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6BCCB7F0-7877-46D6-942B-BB5BE7B37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24450" y="9467850"/>
          <a:ext cx="1003300" cy="966247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64</xdr:row>
      <xdr:rowOff>31750</xdr:rowOff>
    </xdr:from>
    <xdr:to>
      <xdr:col>19</xdr:col>
      <xdr:colOff>196850</xdr:colOff>
      <xdr:row>69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75AB201-A87E-A72C-2164-E649BEDAD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118100" y="10617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71</xdr:row>
      <xdr:rowOff>76200</xdr:rowOff>
    </xdr:from>
    <xdr:to>
      <xdr:col>6</xdr:col>
      <xdr:colOff>145476</xdr:colOff>
      <xdr:row>80</xdr:row>
      <xdr:rowOff>83820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3940CB4A-612E-4A88-973E-CECABBC0B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107950</xdr:colOff>
      <xdr:row>71</xdr:row>
      <xdr:rowOff>88900</xdr:rowOff>
    </xdr:from>
    <xdr:to>
      <xdr:col>13</xdr:col>
      <xdr:colOff>18476</xdr:colOff>
      <xdr:row>80</xdr:row>
      <xdr:rowOff>96520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A2A85FC0-843F-43C8-B6E2-F126E0B93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69850</xdr:colOff>
      <xdr:row>72</xdr:row>
      <xdr:rowOff>120650</xdr:rowOff>
    </xdr:from>
    <xdr:to>
      <xdr:col>19</xdr:col>
      <xdr:colOff>190500</xdr:colOff>
      <xdr:row>78</xdr:row>
      <xdr:rowOff>85088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94C6D64A-1909-40E0-85D7-C85C44718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111750" y="12128500"/>
          <a:ext cx="1028700" cy="1031238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82</xdr:row>
      <xdr:rowOff>19051</xdr:rowOff>
    </xdr:from>
    <xdr:to>
      <xdr:col>19</xdr:col>
      <xdr:colOff>209245</xdr:colOff>
      <xdr:row>89</xdr:row>
      <xdr:rowOff>69851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31DB8A31-BF08-491C-9F80-D8D690419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18100" y="13804901"/>
          <a:ext cx="1041095" cy="1060450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92</xdr:row>
      <xdr:rowOff>76200</xdr:rowOff>
    </xdr:from>
    <xdr:to>
      <xdr:col>19</xdr:col>
      <xdr:colOff>209550</xdr:colOff>
      <xdr:row>99</xdr:row>
      <xdr:rowOff>127000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B4E8E4-F535-E286-AA73-E74C2BE1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18100" y="154051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102</xdr:row>
      <xdr:rowOff>12700</xdr:rowOff>
    </xdr:from>
    <xdr:to>
      <xdr:col>19</xdr:col>
      <xdr:colOff>209550</xdr:colOff>
      <xdr:row>109</xdr:row>
      <xdr:rowOff>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1D1CB0E-3BC9-48C9-A745-4401965AE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118100" y="16802100"/>
          <a:ext cx="10414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61"/>
  <sheetViews>
    <sheetView tabSelected="1" zoomScaleNormal="100" workbookViewId="0">
      <selection activeCell="S120" sqref="S120"/>
    </sheetView>
  </sheetViews>
  <sheetFormatPr baseColWidth="10" defaultRowHeight="12.5" x14ac:dyDescent="0.25"/>
  <cols>
    <col min="1" max="15" width="4.7265625" customWidth="1"/>
    <col min="16" max="16" width="1.26953125" customWidth="1"/>
    <col min="17" max="17" width="3.54296875" customWidth="1"/>
    <col min="18" max="19" width="4.7265625" customWidth="1"/>
    <col min="20" max="20" width="3.90625" customWidth="1"/>
    <col min="21" max="63" width="10.90625" style="6"/>
  </cols>
  <sheetData>
    <row r="1" spans="1:63" ht="17" customHeight="1" x14ac:dyDescent="0.25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3"/>
      <c r="Q1" s="50" t="s">
        <v>20</v>
      </c>
      <c r="R1" s="50"/>
      <c r="S1" s="50"/>
      <c r="T1" s="50"/>
    </row>
    <row r="2" spans="1:63" s="1" customFormat="1" ht="7.5" customHeight="1" x14ac:dyDescent="0.3">
      <c r="A2" s="4"/>
      <c r="Q2" s="10"/>
      <c r="R2" s="10"/>
      <c r="S2" s="10"/>
      <c r="T2" s="10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s="1" customFormat="1" ht="14" x14ac:dyDescent="0.3">
      <c r="A3" s="2" t="s">
        <v>9</v>
      </c>
      <c r="H3" s="1" t="s">
        <v>10</v>
      </c>
      <c r="L3" s="2"/>
      <c r="Q3" s="10"/>
      <c r="R3" s="10"/>
      <c r="S3" s="10"/>
      <c r="T3" s="10"/>
      <c r="U3" s="3"/>
      <c r="V3" s="3"/>
      <c r="W3" s="3"/>
      <c r="X3" s="3"/>
      <c r="Y3" s="3">
        <f t="shared" ref="Y3:Y8" ca="1" si="0">RANDBETWEEN(1,9)</f>
        <v>9</v>
      </c>
      <c r="Z3" s="3">
        <f t="shared" ref="Z3:Z8" ca="1" si="1">RANDBETWEEN(10,20)</f>
        <v>14</v>
      </c>
      <c r="AA3" s="3">
        <f t="shared" ref="AA3:AA8" ca="1" si="2">RANDBETWEEN(0,1)</f>
        <v>1</v>
      </c>
      <c r="AB3" s="3">
        <f t="shared" ref="AB3:AB8" ca="1" si="3">IF(AA3=0,Y3,Z3)*AE3</f>
        <v>-14</v>
      </c>
      <c r="AC3" s="3">
        <f t="shared" ref="AC3:AC8" ca="1" si="4">IF(AA3=0,Z3,Y3)*AF3</f>
        <v>-9</v>
      </c>
      <c r="AD3" s="3">
        <f t="shared" ref="AD3:AD8" ca="1" si="5">RANDBETWEEN(1,3)</f>
        <v>3</v>
      </c>
      <c r="AE3" s="3">
        <f t="shared" ref="AE3:AE8" ca="1" si="6">IF(OR(AD3=1,AD3=3),-1,1)</f>
        <v>-1</v>
      </c>
      <c r="AF3" s="3">
        <f t="shared" ref="AF3:AF8" ca="1" si="7">IF(OR(AD3=2,AD3=3),-1,1)</f>
        <v>-1</v>
      </c>
      <c r="AG3" s="3" t="str">
        <f t="shared" ref="AG3:AG8" ca="1" si="8">IF(AB3&lt;0,"("&amp;AB3&amp;")",AB3)&amp;" ∙ "&amp;IF(AC3&lt;0,"("&amp;AC3&amp;")",AC3)&amp;" ="</f>
        <v>(-14) ∙ (-9) =</v>
      </c>
      <c r="AH3" s="3" t="str">
        <f t="shared" ref="AH3:AH8" ca="1" si="9">AG3&amp;" "&amp;AB3*AC3</f>
        <v>(-14) ∙ (-9) = 126</v>
      </c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s="1" customFormat="1" ht="7.5" customHeight="1" x14ac:dyDescent="0.3">
      <c r="A4" s="4"/>
      <c r="Q4" s="10"/>
      <c r="R4" s="10"/>
      <c r="S4" s="10"/>
      <c r="T4" s="10"/>
      <c r="U4" s="3"/>
      <c r="V4" s="3"/>
      <c r="W4" s="3"/>
      <c r="X4" s="3"/>
      <c r="Y4" s="3">
        <f t="shared" ca="1" si="0"/>
        <v>3</v>
      </c>
      <c r="Z4" s="3">
        <f t="shared" ca="1" si="1"/>
        <v>12</v>
      </c>
      <c r="AA4" s="3">
        <f t="shared" ca="1" si="2"/>
        <v>0</v>
      </c>
      <c r="AB4" s="3">
        <f t="shared" ca="1" si="3"/>
        <v>-3</v>
      </c>
      <c r="AC4" s="3">
        <f t="shared" ca="1" si="4"/>
        <v>12</v>
      </c>
      <c r="AD4" s="3">
        <f t="shared" ca="1" si="5"/>
        <v>1</v>
      </c>
      <c r="AE4" s="3">
        <f t="shared" ca="1" si="6"/>
        <v>-1</v>
      </c>
      <c r="AF4" s="3">
        <f t="shared" ca="1" si="7"/>
        <v>1</v>
      </c>
      <c r="AG4" s="3" t="str">
        <f t="shared" ca="1" si="8"/>
        <v>(-3) ∙ 12 =</v>
      </c>
      <c r="AH4" s="3" t="str">
        <f t="shared" ca="1" si="9"/>
        <v>(-3) ∙ 12 = -36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s="1" customFormat="1" ht="16.5" customHeight="1" x14ac:dyDescent="0.3">
      <c r="A5" s="54" t="s">
        <v>11</v>
      </c>
      <c r="B5" s="54"/>
      <c r="C5" s="54"/>
      <c r="D5" s="52" t="str">
        <f ca="1">IF(D$8&lt;&gt;1,D117,"")</f>
        <v>364,72 €</v>
      </c>
      <c r="E5" s="53"/>
      <c r="F5" s="52" t="str">
        <f ca="1">IF(F$8&lt;&gt;1,F117,"")</f>
        <v>57,33 €</v>
      </c>
      <c r="G5" s="53"/>
      <c r="H5" s="52" t="str">
        <f ca="1">IF(H$8&lt;&gt;1,H117,"")</f>
        <v/>
      </c>
      <c r="I5" s="53"/>
      <c r="J5" s="52" t="str">
        <f ca="1">IF(J$8&lt;&gt;1,J117,"")</f>
        <v>320,04 €</v>
      </c>
      <c r="K5" s="53"/>
      <c r="L5" s="52" t="str">
        <f ca="1">IF(L$8&lt;&gt;1,L117,"")</f>
        <v>279,32 €</v>
      </c>
      <c r="M5" s="53"/>
      <c r="N5" s="52" t="str">
        <f ca="1">IF(N$8&lt;&gt;1,N117,"")</f>
        <v/>
      </c>
      <c r="O5" s="53"/>
      <c r="P5" s="5"/>
      <c r="Q5" s="10"/>
      <c r="R5" s="10"/>
      <c r="S5" s="10"/>
      <c r="T5" s="10"/>
      <c r="U5" s="3"/>
      <c r="V5" s="56" t="s">
        <v>0</v>
      </c>
      <c r="W5" s="56"/>
      <c r="X5" s="3"/>
      <c r="Y5" s="3">
        <f t="shared" ca="1" si="0"/>
        <v>5</v>
      </c>
      <c r="Z5" s="3">
        <f t="shared" ca="1" si="1"/>
        <v>12</v>
      </c>
      <c r="AA5" s="3">
        <f t="shared" ca="1" si="2"/>
        <v>1</v>
      </c>
      <c r="AB5" s="3">
        <f t="shared" ca="1" si="3"/>
        <v>-12</v>
      </c>
      <c r="AC5" s="3">
        <f t="shared" ca="1" si="4"/>
        <v>-5</v>
      </c>
      <c r="AD5" s="3">
        <f t="shared" ca="1" si="5"/>
        <v>3</v>
      </c>
      <c r="AE5" s="3">
        <f t="shared" ca="1" si="6"/>
        <v>-1</v>
      </c>
      <c r="AF5" s="3">
        <f t="shared" ca="1" si="7"/>
        <v>-1</v>
      </c>
      <c r="AG5" s="3" t="str">
        <f t="shared" ca="1" si="8"/>
        <v>(-12) ∙ (-5) =</v>
      </c>
      <c r="AH5" s="3" t="str">
        <f t="shared" ca="1" si="9"/>
        <v>(-12) ∙ (-5) = 60</v>
      </c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3" s="1" customFormat="1" ht="16.5" customHeight="1" x14ac:dyDescent="0.3">
      <c r="A6" s="54" t="s">
        <v>12</v>
      </c>
      <c r="B6" s="54"/>
      <c r="C6" s="54"/>
      <c r="D6" s="52" t="str">
        <f ca="1">IF(D$8&lt;&gt;2,D118,"")</f>
        <v>7,7 %</v>
      </c>
      <c r="E6" s="53"/>
      <c r="F6" s="52" t="str">
        <f ca="1">IF(F$8&lt;&gt;2,F118,"")</f>
        <v>7,7 %</v>
      </c>
      <c r="G6" s="53"/>
      <c r="H6" s="52" t="str">
        <f ca="1">IF(H$8&lt;&gt;2,H118,"")</f>
        <v>2,6 %</v>
      </c>
      <c r="I6" s="53"/>
      <c r="J6" s="52" t="str">
        <f ca="1">IF(J$8&lt;&gt;2,J118,"")</f>
        <v>2,3 %</v>
      </c>
      <c r="K6" s="53"/>
      <c r="L6" s="52" t="str">
        <f ca="1">IF(L$8&lt;&gt;2,L118,"")</f>
        <v>7,6 %</v>
      </c>
      <c r="M6" s="53"/>
      <c r="N6" s="52" t="str">
        <f ca="1">IF(N$8&lt;&gt;2,N118,"")</f>
        <v>3,7 %</v>
      </c>
      <c r="O6" s="53"/>
      <c r="P6" s="5"/>
      <c r="Q6" s="10"/>
      <c r="R6" s="10"/>
      <c r="S6" s="10"/>
      <c r="T6" s="10"/>
      <c r="U6" s="3"/>
      <c r="V6" s="55" t="s">
        <v>1</v>
      </c>
      <c r="W6" s="55"/>
      <c r="X6" s="3"/>
      <c r="Y6" s="3">
        <f t="shared" ca="1" si="0"/>
        <v>1</v>
      </c>
      <c r="Z6" s="3">
        <f t="shared" ca="1" si="1"/>
        <v>17</v>
      </c>
      <c r="AA6" s="3">
        <f t="shared" ca="1" si="2"/>
        <v>1</v>
      </c>
      <c r="AB6" s="3">
        <f t="shared" ca="1" si="3"/>
        <v>-17</v>
      </c>
      <c r="AC6" s="3">
        <f t="shared" ca="1" si="4"/>
        <v>1</v>
      </c>
      <c r="AD6" s="3">
        <f t="shared" ca="1" si="5"/>
        <v>1</v>
      </c>
      <c r="AE6" s="3">
        <f t="shared" ca="1" si="6"/>
        <v>-1</v>
      </c>
      <c r="AF6" s="3">
        <f t="shared" ca="1" si="7"/>
        <v>1</v>
      </c>
      <c r="AG6" s="3" t="str">
        <f t="shared" ca="1" si="8"/>
        <v>(-17) ∙ 1 =</v>
      </c>
      <c r="AH6" s="3" t="str">
        <f t="shared" ca="1" si="9"/>
        <v>(-17) ∙ 1 = -17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s="1" customFormat="1" ht="16.5" customHeight="1" x14ac:dyDescent="0.3">
      <c r="A7" s="54" t="s">
        <v>13</v>
      </c>
      <c r="B7" s="54"/>
      <c r="C7" s="54"/>
      <c r="D7" s="52" t="str">
        <f ca="1">IF(D$8&lt;&gt;3,D119,"")</f>
        <v/>
      </c>
      <c r="E7" s="53"/>
      <c r="F7" s="52" t="str">
        <f ca="1">IF(F$8&lt;&gt;3,F119,"")</f>
        <v/>
      </c>
      <c r="G7" s="53"/>
      <c r="H7" s="52" t="str">
        <f ca="1">IF(H$8&lt;&gt;3,H119,"")</f>
        <v>6,68 €</v>
      </c>
      <c r="I7" s="53"/>
      <c r="J7" s="52" t="str">
        <f ca="1">IF(J$8&lt;&gt;3,J119,"")</f>
        <v/>
      </c>
      <c r="K7" s="53"/>
      <c r="L7" s="52" t="str">
        <f ca="1">IF(L$8&lt;&gt;3,L119,"")</f>
        <v/>
      </c>
      <c r="M7" s="53"/>
      <c r="N7" s="52" t="str">
        <f ca="1">IF(N$8&lt;&gt;3,N119,"")</f>
        <v>8,79 €</v>
      </c>
      <c r="O7" s="53"/>
      <c r="P7" s="5"/>
      <c r="Q7" s="10"/>
      <c r="R7" s="10"/>
      <c r="S7" s="10"/>
      <c r="T7" s="10"/>
      <c r="U7" s="3"/>
      <c r="V7" s="55"/>
      <c r="W7" s="55"/>
      <c r="X7" s="3"/>
      <c r="Y7" s="3">
        <f t="shared" ca="1" si="0"/>
        <v>1</v>
      </c>
      <c r="Z7" s="3">
        <f t="shared" ca="1" si="1"/>
        <v>16</v>
      </c>
      <c r="AA7" s="3">
        <f t="shared" ca="1" si="2"/>
        <v>0</v>
      </c>
      <c r="AB7" s="3">
        <f t="shared" ca="1" si="3"/>
        <v>1</v>
      </c>
      <c r="AC7" s="3">
        <f t="shared" ca="1" si="4"/>
        <v>-16</v>
      </c>
      <c r="AD7" s="3">
        <f t="shared" ca="1" si="5"/>
        <v>2</v>
      </c>
      <c r="AE7" s="3">
        <f t="shared" ca="1" si="6"/>
        <v>1</v>
      </c>
      <c r="AF7" s="3">
        <f t="shared" ca="1" si="7"/>
        <v>-1</v>
      </c>
      <c r="AG7" s="3" t="str">
        <f t="shared" ca="1" si="8"/>
        <v>1 ∙ (-16) =</v>
      </c>
      <c r="AH7" s="3" t="str">
        <f t="shared" ca="1" si="9"/>
        <v>1 ∙ (-16) = -16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s="1" customFormat="1" ht="12.5" customHeight="1" x14ac:dyDescent="0.3">
      <c r="A8" s="4"/>
      <c r="D8" s="3">
        <f ca="1">RANDBETWEEN(1,3)</f>
        <v>3</v>
      </c>
      <c r="F8" s="3">
        <f ca="1">RANDBETWEEN(1,3)</f>
        <v>3</v>
      </c>
      <c r="H8" s="3">
        <f ca="1">RANDBETWEEN(1,3)</f>
        <v>1</v>
      </c>
      <c r="J8" s="3">
        <f ca="1">RANDBETWEEN(1,3)</f>
        <v>3</v>
      </c>
      <c r="L8" s="3">
        <f ca="1">RANDBETWEEN(1,3)</f>
        <v>3</v>
      </c>
      <c r="N8" s="3">
        <f ca="1">RANDBETWEEN(1,3)</f>
        <v>1</v>
      </c>
      <c r="Q8" s="10"/>
      <c r="R8" s="10"/>
      <c r="S8" s="10"/>
      <c r="T8" s="10"/>
      <c r="U8" s="3"/>
      <c r="V8" s="3"/>
      <c r="W8" s="3"/>
      <c r="X8" s="3"/>
      <c r="Y8" s="3">
        <f t="shared" ca="1" si="0"/>
        <v>8</v>
      </c>
      <c r="Z8" s="3">
        <f t="shared" ca="1" si="1"/>
        <v>18</v>
      </c>
      <c r="AA8" s="3">
        <f t="shared" ca="1" si="2"/>
        <v>0</v>
      </c>
      <c r="AB8" s="3">
        <f t="shared" ca="1" si="3"/>
        <v>-8</v>
      </c>
      <c r="AC8" s="3">
        <f t="shared" ca="1" si="4"/>
        <v>-18</v>
      </c>
      <c r="AD8" s="3">
        <f t="shared" ca="1" si="5"/>
        <v>3</v>
      </c>
      <c r="AE8" s="3">
        <f t="shared" ca="1" si="6"/>
        <v>-1</v>
      </c>
      <c r="AF8" s="3">
        <f t="shared" ca="1" si="7"/>
        <v>-1</v>
      </c>
      <c r="AG8" s="3" t="str">
        <f t="shared" ca="1" si="8"/>
        <v>(-8) ∙ (-18) =</v>
      </c>
      <c r="AH8" s="3" t="str">
        <f t="shared" ca="1" si="9"/>
        <v>(-8) ∙ (-18) = 144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s="1" customFormat="1" ht="14" x14ac:dyDescent="0.3">
      <c r="A9" s="2" t="s">
        <v>15</v>
      </c>
      <c r="H9" s="1" t="s">
        <v>16</v>
      </c>
      <c r="Q9" s="10"/>
      <c r="R9" s="10"/>
      <c r="S9" s="10"/>
      <c r="T9" s="10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s="1" customFormat="1" ht="14" x14ac:dyDescent="0.3">
      <c r="A10" s="2"/>
      <c r="Q10" s="10"/>
      <c r="R10" s="10"/>
      <c r="S10" s="10"/>
      <c r="T10" s="10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</row>
    <row r="11" spans="1:63" s="1" customFormat="1" ht="14" x14ac:dyDescent="0.3">
      <c r="A11" s="2"/>
      <c r="Q11" s="10"/>
      <c r="R11" s="10"/>
      <c r="S11" s="10"/>
      <c r="T11" s="10"/>
      <c r="U11" s="3"/>
      <c r="V11" s="3">
        <f ca="1">RANDBETWEEN(100,5000)/10^RANDBETWEEN(1,3)</f>
        <v>4.0209999999999999</v>
      </c>
      <c r="W11" s="3">
        <f ca="1">10^(RANDBETWEEN(1,3)*(-1)^RANDBETWEEN(0,1))</f>
        <v>0.1</v>
      </c>
      <c r="X11" s="3">
        <f ca="1">V11*W11</f>
        <v>0.40210000000000001</v>
      </c>
      <c r="Y11" s="3"/>
      <c r="Z11" s="3"/>
      <c r="AA11" s="3"/>
      <c r="AB11" s="3">
        <f ca="1">RANDBETWEEN(100,5000)/10^RANDBETWEEN(1,3)</f>
        <v>124.7</v>
      </c>
      <c r="AC11" s="3">
        <f ca="1">10^(RANDBETWEEN(1,3)*(-1)^RANDBETWEEN(0,1))</f>
        <v>0.1</v>
      </c>
      <c r="AD11" s="3">
        <f ca="1">AB11*AC11</f>
        <v>12.47</v>
      </c>
      <c r="AE11" s="3"/>
      <c r="AF11" s="3"/>
      <c r="AG11" s="3"/>
      <c r="AH11" s="3">
        <f ca="1">RANDBETWEEN(100,5000)/10^RANDBETWEEN(1,3)</f>
        <v>336.6</v>
      </c>
      <c r="AI11" s="3">
        <f ca="1">10^(RANDBETWEEN(1,3)*(-1)^RANDBETWEEN(0,1))</f>
        <v>100</v>
      </c>
      <c r="AJ11" s="3">
        <f ca="1">AH11*AI11</f>
        <v>33660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</row>
    <row r="12" spans="1:63" s="1" customFormat="1" ht="14" x14ac:dyDescent="0.3">
      <c r="A12" s="2"/>
      <c r="Q12" s="10"/>
      <c r="R12" s="10"/>
      <c r="S12" s="10"/>
      <c r="T12" s="10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</row>
    <row r="13" spans="1:63" s="1" customFormat="1" ht="14" x14ac:dyDescent="0.3">
      <c r="A13" s="2"/>
      <c r="Q13" s="10"/>
      <c r="R13" s="10"/>
      <c r="S13" s="10"/>
      <c r="T13" s="10"/>
      <c r="U13" s="3"/>
      <c r="V13" s="3">
        <f ca="1">RANDBETWEEN(100,5000)/10^RANDBETWEEN(1,3)</f>
        <v>21.96</v>
      </c>
      <c r="W13" s="3">
        <f ca="1">10^(RANDBETWEEN(1,3)*(-1)^RANDBETWEEN(0,1))</f>
        <v>1000</v>
      </c>
      <c r="X13" s="3">
        <f ca="1">V13*W13</f>
        <v>21960</v>
      </c>
      <c r="Y13" s="3"/>
      <c r="Z13" s="3"/>
      <c r="AA13" s="3"/>
      <c r="AB13" s="3">
        <f ca="1">RANDBETWEEN(100,5000)/10^RANDBETWEEN(1,3)</f>
        <v>21.95</v>
      </c>
      <c r="AC13" s="3">
        <f ca="1">10^(RANDBETWEEN(1,3)*(-1)^RANDBETWEEN(0,1))</f>
        <v>0.1</v>
      </c>
      <c r="AD13" s="3">
        <f ca="1">AB13*AC13</f>
        <v>2.1949999999999998</v>
      </c>
      <c r="AE13" s="3"/>
      <c r="AF13" s="3"/>
      <c r="AG13" s="3"/>
      <c r="AH13" s="3">
        <f ca="1">RANDBETWEEN(100,5000)/10^RANDBETWEEN(1,3)</f>
        <v>0.251</v>
      </c>
      <c r="AI13" s="3">
        <f ca="1">10^(RANDBETWEEN(1,3)*(-1)^RANDBETWEEN(0,1))</f>
        <v>0.1</v>
      </c>
      <c r="AJ13" s="3">
        <f ca="1">AH13*AI13</f>
        <v>2.5100000000000001E-2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</row>
    <row r="14" spans="1:63" s="1" customFormat="1" ht="14" x14ac:dyDescent="0.3">
      <c r="A14" s="2"/>
      <c r="Q14" s="10"/>
      <c r="R14" s="10"/>
      <c r="S14" s="10"/>
      <c r="T14" s="10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</row>
    <row r="15" spans="1:63" s="1" customFormat="1" ht="14" x14ac:dyDescent="0.3">
      <c r="A15" s="2"/>
      <c r="Q15" s="10"/>
      <c r="R15" s="10"/>
      <c r="S15" s="10"/>
      <c r="T15" s="10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3" s="1" customFormat="1" ht="14" x14ac:dyDescent="0.3">
      <c r="A16" s="2"/>
      <c r="Q16" s="10"/>
      <c r="R16" s="10"/>
      <c r="S16" s="10"/>
      <c r="T16" s="10"/>
      <c r="U16" s="3"/>
      <c r="V16" s="3">
        <f ca="1">Y16*Z16</f>
        <v>-0.06</v>
      </c>
      <c r="W16" s="3">
        <f ca="1">RANDBETWEEN(0,1)</f>
        <v>0</v>
      </c>
      <c r="X16" s="3">
        <f ca="1">RANDBETWEEN(1,3)</f>
        <v>3</v>
      </c>
      <c r="Y16" s="3">
        <f ca="1">RANDBETWEEN(2,9)/10^W16*AK16</f>
        <v>6</v>
      </c>
      <c r="Z16" s="3">
        <f ca="1">RANDBETWEEN(2,10)/10^X16*AL16</f>
        <v>-0.01</v>
      </c>
      <c r="AA16" s="3">
        <f ca="1">IF($W16=0,IF(Y16&lt;0,"("&amp;Y16&amp;")",Y16),IF(Z16&lt;0,"("&amp;Z16&amp;")",Z16))</f>
        <v>6</v>
      </c>
      <c r="AB16" s="3" t="str">
        <f ca="1">IF($W16=0,IF(Z16&lt;0,"("&amp;Z16&amp;")",Z16),IF(Y16&lt;0,"("&amp;Y16&amp;")",Y16))</f>
        <v>(-0,01)</v>
      </c>
      <c r="AC16" s="3">
        <f ca="1">Y16/10</f>
        <v>0.6</v>
      </c>
      <c r="AD16" s="3">
        <f ca="1">Z16*10</f>
        <v>-0.1</v>
      </c>
      <c r="AE16" s="3">
        <f ca="1">IF($W16=0,IF(AC16&lt;0,"("&amp;AC16&amp;")",AC16),IF(AD16&lt;0,"("&amp;AD16&amp;")",AD16))</f>
        <v>0.6</v>
      </c>
      <c r="AF16" s="3" t="str">
        <f ca="1">IF($W16=0,IF(AD16&lt;0,"("&amp;AD16&amp;")",AD16),IF(AC16&lt;0,"("&amp;AC16&amp;")",AC16))</f>
        <v>(-0,1)</v>
      </c>
      <c r="AG16" s="3">
        <f ca="1">Y16/100</f>
        <v>0.06</v>
      </c>
      <c r="AH16" s="3">
        <f ca="1">Z16*100</f>
        <v>-1</v>
      </c>
      <c r="AI16" s="3">
        <f ca="1">IF($W16=0,IF(AG16&lt;0,"("&amp;AG16&amp;")",AG16),IF(AH16&lt;0,"("&amp;AH16&amp;")",AH16))</f>
        <v>0.06</v>
      </c>
      <c r="AJ16" s="3" t="str">
        <f ca="1">IF($W16=0,IF(AH16&lt;0,"("&amp;AH16&amp;")",AH16),IF(AG16&lt;0,"("&amp;AG16&amp;")",AG16))</f>
        <v>(-1)</v>
      </c>
      <c r="AK16" s="3">
        <f t="shared" ref="AK16:AL18" ca="1" si="10">(-1)^RANDBETWEEN(0,1)</f>
        <v>1</v>
      </c>
      <c r="AL16" s="3">
        <f t="shared" ca="1" si="10"/>
        <v>-1</v>
      </c>
      <c r="AM16" s="3">
        <f ca="1">RANDBETWEEN(1,3)</f>
        <v>2</v>
      </c>
      <c r="AN16" s="3" t="str">
        <f ca="1">IF(AM16=1,AA16&amp;" ∙ "&amp;AB16&amp;" = ",IF(AM16=2,AE16&amp;" ∙ "&amp;AF16&amp;" = ",AI16&amp;" ∙ "&amp;AJ16&amp;" ="))</f>
        <v xml:space="preserve">0,6 ∙ (-0,1) = </v>
      </c>
      <c r="AO16" s="3" t="str">
        <f ca="1">AN16&amp;" "&amp;AC16*AD16</f>
        <v>0,6 ∙ (-0,1) =  -0,06</v>
      </c>
      <c r="AP16" s="3" t="str">
        <f ca="1">IF(AM16=2,AA16&amp;" ∙ "&amp;AB16&amp;" = ",IF(AM16=3,AE16&amp;" ∙ "&amp;AF16&amp;" = ",AI16&amp;" ∙ "&amp;AJ16&amp;" ="))</f>
        <v xml:space="preserve">6 ∙ (-0,01) = </v>
      </c>
      <c r="AQ16" s="3" t="str">
        <f ca="1">AP16&amp;" "&amp;AC16*AD16</f>
        <v>6 ∙ (-0,01) =  -0,06</v>
      </c>
      <c r="AR16" s="3" t="str">
        <f ca="1">IF(AM16=3,AA16&amp;" ∙ "&amp;AB16&amp;" = ",IF(AM16=1,AE16&amp;" ∙ "&amp;AF16&amp;" = ",AI16&amp;" ∙ "&amp;AJ16&amp;" ="))</f>
        <v>0,06 ∙ (-1) =</v>
      </c>
      <c r="AS16" s="3" t="str">
        <f ca="1">AR16&amp;" "&amp;AG16*AH16</f>
        <v>0,06 ∙ (-1) = -0,06</v>
      </c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1" customFormat="1" ht="14" x14ac:dyDescent="0.3">
      <c r="A17" s="2"/>
      <c r="Q17" s="10"/>
      <c r="R17" s="10"/>
      <c r="S17" s="10"/>
      <c r="T17" s="10"/>
      <c r="U17" s="3"/>
      <c r="V17" s="3">
        <f ca="1">Y17*Z17</f>
        <v>2</v>
      </c>
      <c r="W17" s="3">
        <f ca="1">RANDBETWEEN(0,1)</f>
        <v>0</v>
      </c>
      <c r="X17" s="3">
        <f ca="1">RANDBETWEEN(1,3)</f>
        <v>1</v>
      </c>
      <c r="Y17" s="3">
        <f ca="1">RANDBETWEEN(2,9)/10^W17*AK17</f>
        <v>-2</v>
      </c>
      <c r="Z17" s="3">
        <f ca="1">RANDBETWEEN(2,10)/10^X17*AL17</f>
        <v>-1</v>
      </c>
      <c r="AA17" s="3" t="str">
        <f ca="1">IF($W17=0,IF(Y17&lt;0,"("&amp;Y17&amp;")",Y17),IF(Z17&lt;0,"("&amp;Z17&amp;")",Z17))</f>
        <v>(-2)</v>
      </c>
      <c r="AB17" s="3" t="str">
        <f ca="1">IF($W17=0,IF(Z17&lt;0,"("&amp;Z17&amp;")",Z17),IF(Y17&lt;0,"("&amp;Y17&amp;")",Y17))</f>
        <v>(-1)</v>
      </c>
      <c r="AC17" s="3">
        <f ca="1">Y17/10</f>
        <v>-0.2</v>
      </c>
      <c r="AD17" s="3">
        <f ca="1">Z17*10</f>
        <v>-10</v>
      </c>
      <c r="AE17" s="3" t="str">
        <f ca="1">IF($W17=0,IF(AC17&lt;0,"("&amp;AC17&amp;")",AC17),IF(AD17&lt;0,"("&amp;AD17&amp;")",AD17))</f>
        <v>(-0,2)</v>
      </c>
      <c r="AF17" s="3" t="str">
        <f ca="1">IF($W17=0,IF(AD17&lt;0,"("&amp;AD17&amp;")",AD17),IF(AC17&lt;0,"("&amp;AC17&amp;")",AC17))</f>
        <v>(-10)</v>
      </c>
      <c r="AG17" s="3">
        <f ca="1">Y17/100</f>
        <v>-0.02</v>
      </c>
      <c r="AH17" s="3">
        <f ca="1">Z17*100</f>
        <v>-100</v>
      </c>
      <c r="AI17" s="3" t="str">
        <f ca="1">IF($W17=0,IF(AG17&lt;0,"("&amp;AG17&amp;")",AG17),IF(AH17&lt;0,"("&amp;AH17&amp;")",AH17))</f>
        <v>(-0,02)</v>
      </c>
      <c r="AJ17" s="3" t="str">
        <f ca="1">IF($W17=0,IF(AH17&lt;0,"("&amp;AH17&amp;")",AH17),IF(AG17&lt;0,"("&amp;AG17&amp;")",AG17))</f>
        <v>(-100)</v>
      </c>
      <c r="AK17" s="3">
        <f t="shared" ca="1" si="10"/>
        <v>-1</v>
      </c>
      <c r="AL17" s="3">
        <f t="shared" ca="1" si="10"/>
        <v>-1</v>
      </c>
      <c r="AM17" s="3">
        <f ca="1">RANDBETWEEN(1,3)</f>
        <v>2</v>
      </c>
      <c r="AN17" s="3" t="str">
        <f ca="1">IF(AM17=1,AA17&amp;" ∙ "&amp;AB17&amp;" = ",IF(AM17=2,AE17&amp;" ∙ "&amp;AF17&amp;" = ",AI17&amp;" ∙ "&amp;AJ17&amp;" ="))</f>
        <v xml:space="preserve">(-0,2) ∙ (-10) = </v>
      </c>
      <c r="AO17" s="3" t="str">
        <f ca="1">AN17&amp;" "&amp;AC17*AD17</f>
        <v>(-0,2) ∙ (-10) =  2</v>
      </c>
      <c r="AP17" s="3" t="str">
        <f ca="1">IF(AM17=2,AA17&amp;" ∙ "&amp;AB17&amp;" = ",IF(AM17=3,AE17&amp;" ∙ "&amp;AF17&amp;" = ",AI17&amp;" ∙ "&amp;AJ17&amp;" ="))</f>
        <v xml:space="preserve">(-2) ∙ (-1) = </v>
      </c>
      <c r="AQ17" s="3" t="str">
        <f ca="1">AP17&amp;" "&amp;AC17*AD17</f>
        <v>(-2) ∙ (-1) =  2</v>
      </c>
      <c r="AR17" s="3" t="str">
        <f ca="1">IF(AM17=3,AA17&amp;" ∙ "&amp;AB17&amp;" = ",IF(AM17=1,AE17&amp;" ∙ "&amp;AF17&amp;" = ",AI17&amp;" ∙ "&amp;AJ17&amp;" ="))</f>
        <v>(-0,02) ∙ (-100) =</v>
      </c>
      <c r="AS17" s="3" t="str">
        <f ca="1">AR17&amp;" "&amp;AG17*AH17</f>
        <v>(-0,02) ∙ (-100) = 2</v>
      </c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1" customFormat="1" ht="14" x14ac:dyDescent="0.3">
      <c r="A18" s="2"/>
      <c r="Q18" s="10"/>
      <c r="R18" s="10"/>
      <c r="S18" s="10"/>
      <c r="T18" s="10"/>
      <c r="U18" s="3"/>
      <c r="V18" s="3">
        <f ca="1">Y18*Z18</f>
        <v>-0.32000000000000006</v>
      </c>
      <c r="W18" s="3">
        <f ca="1">RANDBETWEEN(0,1)</f>
        <v>1</v>
      </c>
      <c r="X18" s="3">
        <f ca="1">RANDBETWEEN(1,3)</f>
        <v>1</v>
      </c>
      <c r="Y18" s="3">
        <f ca="1">RANDBETWEEN(2,9)/10^W18*AK18</f>
        <v>0.8</v>
      </c>
      <c r="Z18" s="3">
        <f ca="1">RANDBETWEEN(2,10)/10^X18*AL18</f>
        <v>-0.4</v>
      </c>
      <c r="AA18" s="3" t="str">
        <f ca="1">IF($W18=0,IF(Y18&lt;0,"("&amp;Y18&amp;")",Y18),IF(Z18&lt;0,"("&amp;Z18&amp;")",Z18))</f>
        <v>(-0,4)</v>
      </c>
      <c r="AB18" s="3">
        <f ca="1">IF($W18=0,IF(Z18&lt;0,"("&amp;Z18&amp;")",Z18),IF(Y18&lt;0,"("&amp;Y18&amp;")",Y18))</f>
        <v>0.8</v>
      </c>
      <c r="AC18" s="3">
        <f ca="1">Y18/10</f>
        <v>0.08</v>
      </c>
      <c r="AD18" s="3">
        <f ca="1">Z18*10</f>
        <v>-4</v>
      </c>
      <c r="AE18" s="3" t="str">
        <f ca="1">IF($W18=0,IF(AC18&lt;0,"("&amp;AC18&amp;")",AC18),IF(AD18&lt;0,"("&amp;AD18&amp;")",AD18))</f>
        <v>(-4)</v>
      </c>
      <c r="AF18" s="3">
        <f ca="1">IF($W18=0,IF(AD18&lt;0,"("&amp;AD18&amp;")",AD18),IF(AC18&lt;0,"("&amp;AC18&amp;")",AC18))</f>
        <v>0.08</v>
      </c>
      <c r="AG18" s="3">
        <f ca="1">Y18/100</f>
        <v>8.0000000000000002E-3</v>
      </c>
      <c r="AH18" s="3">
        <f ca="1">Z18*100</f>
        <v>-40</v>
      </c>
      <c r="AI18" s="3" t="str">
        <f ca="1">IF($W18=0,IF(AG18&lt;0,"("&amp;AG18&amp;")",AG18),IF(AH18&lt;0,"("&amp;AH18&amp;")",AH18))</f>
        <v>(-40)</v>
      </c>
      <c r="AJ18" s="3">
        <f ca="1">IF($W18=0,IF(AH18&lt;0,"("&amp;AH18&amp;")",AH18),IF(AG18&lt;0,"("&amp;AG18&amp;")",AG18))</f>
        <v>8.0000000000000002E-3</v>
      </c>
      <c r="AK18" s="3">
        <f t="shared" ca="1" si="10"/>
        <v>1</v>
      </c>
      <c r="AL18" s="3">
        <f t="shared" ca="1" si="10"/>
        <v>-1</v>
      </c>
      <c r="AM18" s="3">
        <f ca="1">RANDBETWEEN(1,3)</f>
        <v>3</v>
      </c>
      <c r="AN18" s="3" t="str">
        <f ca="1">IF(AM18=1,AA18&amp;" ∙ "&amp;AB18&amp;" = ",IF(AM18=2,AE18&amp;" ∙ "&amp;AF18&amp;" = ",AI18&amp;" ∙ "&amp;AJ18&amp;" ="))</f>
        <v>(-40) ∙ 0,008 =</v>
      </c>
      <c r="AO18" s="3" t="str">
        <f ca="1">AN18&amp;" "&amp;AC18*AD18</f>
        <v>(-40) ∙ 0,008 = -0,32</v>
      </c>
      <c r="AP18" s="3" t="str">
        <f ca="1">IF(AM18=2,AA18&amp;" ∙ "&amp;AB18&amp;" = ",IF(AM18=3,AE18&amp;" ∙ "&amp;AF18&amp;" = ",AI18&amp;" ∙ "&amp;AJ18&amp;" ="))</f>
        <v xml:space="preserve">(-4) ∙ 0,08 = </v>
      </c>
      <c r="AQ18" s="3" t="str">
        <f ca="1">AP18&amp;" "&amp;AC18*AD18</f>
        <v>(-4) ∙ 0,08 =  -0,32</v>
      </c>
      <c r="AR18" s="3" t="str">
        <f ca="1">IF(AM18=3,AA18&amp;" ∙ "&amp;AB18&amp;" = ",IF(AM18=1,AE18&amp;" ∙ "&amp;AF18&amp;" = ",AI18&amp;" ∙ "&amp;AJ18&amp;" ="))</f>
        <v xml:space="preserve">(-0,4) ∙ 0,8 = </v>
      </c>
      <c r="AS18" s="3" t="str">
        <f ca="1">AR18&amp;" "&amp;AG18*AH18</f>
        <v>(-0,4) ∙ 0,8 =  -0,32</v>
      </c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1" customFormat="1" ht="14" x14ac:dyDescent="0.3">
      <c r="A19" s="2"/>
      <c r="Q19" s="10"/>
      <c r="R19" s="10"/>
      <c r="S19" s="10"/>
      <c r="T19" s="10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1" customFormat="1" ht="14" x14ac:dyDescent="0.3">
      <c r="A20" s="2"/>
      <c r="Q20" s="10"/>
      <c r="R20" s="10"/>
      <c r="S20" s="10"/>
      <c r="T20" s="10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1" customFormat="1" ht="14" x14ac:dyDescent="0.3">
      <c r="A21" s="2"/>
      <c r="Q21" s="10"/>
      <c r="R21" s="10"/>
      <c r="S21" s="10"/>
      <c r="T21" s="1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1" customFormat="1" ht="14" x14ac:dyDescent="0.3">
      <c r="A22" s="2" t="s">
        <v>33</v>
      </c>
      <c r="H22" s="1" t="s">
        <v>21</v>
      </c>
      <c r="Q22" s="10"/>
      <c r="R22" s="10"/>
      <c r="S22" s="10"/>
      <c r="T22" s="10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1" customFormat="1" ht="14" x14ac:dyDescent="0.3">
      <c r="H23" s="1" t="s">
        <v>34</v>
      </c>
      <c r="Q23" s="10"/>
      <c r="R23" s="10"/>
      <c r="S23" s="10"/>
      <c r="T23" s="10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1" customFormat="1" ht="9" customHeight="1" x14ac:dyDescent="0.3">
      <c r="A24" s="2"/>
      <c r="Q24" s="10"/>
      <c r="R24" s="10"/>
      <c r="S24" s="10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1" customFormat="1" ht="15.5" x14ac:dyDescent="0.35">
      <c r="A25" s="14">
        <v>1</v>
      </c>
      <c r="B25" s="9" t="str">
        <f>CHAR(A25+96)&amp;")"</f>
        <v>a)</v>
      </c>
      <c r="C25" s="9" t="str">
        <f ca="1">VLOOKUP(A25,'Lin2'!$A$2:$V$25,22,FALSE)</f>
        <v>P = (-4|-14,5), Q = (-7|-25)</v>
      </c>
      <c r="H25" s="14"/>
      <c r="I25" s="9"/>
      <c r="J25" s="9"/>
      <c r="Q25" s="10"/>
      <c r="R25" s="10"/>
      <c r="S25" s="10"/>
      <c r="T25" s="10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1" customFormat="1" ht="6.5" customHeight="1" x14ac:dyDescent="0.3">
      <c r="A26" s="2"/>
      <c r="Q26" s="10"/>
      <c r="R26" s="10"/>
      <c r="S26" s="10"/>
      <c r="T26" s="10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1" customFormat="1" ht="15.5" x14ac:dyDescent="0.35">
      <c r="A27" s="14">
        <v>2</v>
      </c>
      <c r="B27" s="9" t="str">
        <f>CHAR(A27+96)&amp;")"</f>
        <v>b)</v>
      </c>
      <c r="C27" s="9" t="str">
        <f ca="1">VLOOKUP(A27,'Lin2'!$A$2:$V$25,22,FALSE)</f>
        <v>P = (5|28,5), Q = (-7|-31,5)</v>
      </c>
      <c r="D27" s="9"/>
      <c r="Q27" s="10"/>
      <c r="R27" s="10"/>
      <c r="S27" s="10"/>
      <c r="T27" s="10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1" customFormat="1" ht="14" x14ac:dyDescent="0.3">
      <c r="A28" s="2"/>
      <c r="Q28" s="10"/>
      <c r="R28" s="10"/>
      <c r="S28" s="10"/>
      <c r="T28" s="1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s="1" customFormat="1" ht="14" x14ac:dyDescent="0.3">
      <c r="A29" s="2" t="s">
        <v>36</v>
      </c>
      <c r="H29" s="1" t="s">
        <v>37</v>
      </c>
      <c r="Q29" s="10"/>
      <c r="R29" s="10"/>
      <c r="S29" s="10"/>
      <c r="T29" s="10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</row>
    <row r="30" spans="1:63" s="1" customFormat="1" ht="9" customHeight="1" x14ac:dyDescent="0.35">
      <c r="A30" s="2"/>
      <c r="B30" s="14">
        <v>1</v>
      </c>
      <c r="I30" s="14">
        <v>2</v>
      </c>
      <c r="Q30" s="10"/>
      <c r="R30" s="10"/>
      <c r="S30" s="10"/>
      <c r="T30" s="10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</row>
    <row r="31" spans="1:63" s="1" customFormat="1" ht="15.5" x14ac:dyDescent="0.35">
      <c r="B31" s="9" t="str">
        <f>CHAR(B30+96)&amp;")"</f>
        <v>a)</v>
      </c>
      <c r="C31" s="9" t="str">
        <f ca="1">Term1!B21</f>
        <v>5x · 4x · 3xy</v>
      </c>
      <c r="I31" s="9" t="str">
        <f>CHAR(I30+96)&amp;")"</f>
        <v>b)</v>
      </c>
      <c r="J31" s="9" t="str">
        <f ca="1">Term1!B22</f>
        <v>3b²a · 3a · 5ab</v>
      </c>
      <c r="K31" s="9"/>
      <c r="Q31" s="10"/>
      <c r="R31" s="10"/>
      <c r="S31" s="10"/>
      <c r="T31" s="1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</row>
    <row r="32" spans="1:63" s="1" customFormat="1" ht="9" customHeight="1" x14ac:dyDescent="0.35">
      <c r="A32" s="2"/>
      <c r="B32" s="14">
        <f>B30+2</f>
        <v>3</v>
      </c>
      <c r="I32" s="14">
        <f>I30+2</f>
        <v>4</v>
      </c>
      <c r="Q32" s="10"/>
      <c r="R32" s="10"/>
      <c r="S32" s="10"/>
      <c r="T32" s="10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3" s="1" customFormat="1" ht="15.5" x14ac:dyDescent="0.35">
      <c r="B33" s="9" t="str">
        <f>CHAR(B32+96)&amp;")"</f>
        <v>c)</v>
      </c>
      <c r="C33" s="9" t="str">
        <f ca="1">Term1!B55</f>
        <v>2xz + 2xy - 4yx - 7zx</v>
      </c>
      <c r="I33" s="9" t="str">
        <f>CHAR(I32+96)&amp;")"</f>
        <v>d)</v>
      </c>
      <c r="J33" s="9" t="str">
        <f ca="1">Term1!B56</f>
        <v>-3x + 2xy - 4x - 7yx - 7y</v>
      </c>
      <c r="Q33" s="10"/>
      <c r="R33" s="10"/>
      <c r="S33" s="10"/>
      <c r="T33" s="10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3" s="1" customFormat="1" ht="9" customHeight="1" x14ac:dyDescent="0.35">
      <c r="A34" s="2"/>
      <c r="B34" s="14">
        <f>B32+2</f>
        <v>5</v>
      </c>
      <c r="I34" s="14">
        <f>I32+2</f>
        <v>6</v>
      </c>
      <c r="Q34" s="10"/>
      <c r="R34" s="10"/>
      <c r="S34" s="10"/>
      <c r="T34" s="10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s="1" customFormat="1" ht="15.5" x14ac:dyDescent="0.35">
      <c r="B35" s="9" t="str">
        <f>CHAR(B34+96)&amp;")"</f>
        <v>e)</v>
      </c>
      <c r="C35" s="9" t="str">
        <f ca="1">Term1!B83</f>
        <v>(3x² - 3x) + (5x + 6x²)</v>
      </c>
      <c r="I35" s="9" t="str">
        <f>CHAR(I34+96)&amp;")"</f>
        <v>f)</v>
      </c>
      <c r="J35" s="9" t="str">
        <f ca="1">Term1!B84</f>
        <v>(-3x + 3y) - (7y + 4x)</v>
      </c>
      <c r="Q35" s="10"/>
      <c r="R35" s="10"/>
      <c r="S35" s="10"/>
      <c r="T35" s="10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</row>
    <row r="36" spans="1:63" s="1" customFormat="1" ht="9" customHeight="1" x14ac:dyDescent="0.35">
      <c r="A36" s="2"/>
      <c r="B36" s="14">
        <f>B34+2</f>
        <v>7</v>
      </c>
      <c r="I36" s="14">
        <f>I34+2</f>
        <v>8</v>
      </c>
      <c r="Q36" s="10"/>
      <c r="R36" s="10"/>
      <c r="S36" s="10"/>
      <c r="T36" s="10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</row>
    <row r="37" spans="1:63" s="1" customFormat="1" ht="15.5" x14ac:dyDescent="0.35">
      <c r="B37" s="9" t="str">
        <f>CHAR(B36+96)&amp;")"</f>
        <v>g)</v>
      </c>
      <c r="C37" s="9" t="str">
        <f ca="1">Term1!B109</f>
        <v>5ab · a² + 4b²a · 9a - 7a · 3a²b</v>
      </c>
      <c r="I37" s="9"/>
      <c r="Q37" s="10"/>
      <c r="R37" s="10"/>
      <c r="S37" s="10"/>
      <c r="T37" s="10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</row>
    <row r="38" spans="1:63" s="1" customFormat="1" ht="9" customHeight="1" x14ac:dyDescent="0.35">
      <c r="A38" s="2"/>
      <c r="B38" s="14">
        <f>B36+1</f>
        <v>8</v>
      </c>
      <c r="I38" s="14"/>
      <c r="Q38" s="10"/>
      <c r="R38" s="10"/>
      <c r="S38" s="10"/>
      <c r="T38" s="10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</row>
    <row r="39" spans="1:63" s="1" customFormat="1" ht="15.5" x14ac:dyDescent="0.35">
      <c r="A39" s="2"/>
      <c r="B39" s="9" t="str">
        <f>CHAR(B38+96)&amp;")"</f>
        <v>h)</v>
      </c>
      <c r="C39" s="9" t="str">
        <f ca="1">Term1!B110</f>
        <v>a² · 4ab + 2b²a · 3a - 5a · 1a²b</v>
      </c>
      <c r="Q39" s="10"/>
      <c r="R39" s="10"/>
      <c r="S39" s="10"/>
      <c r="T39" s="10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</row>
    <row r="40" spans="1:63" s="1" customFormat="1" ht="9" customHeight="1" x14ac:dyDescent="0.35">
      <c r="A40" s="2"/>
      <c r="B40" s="14"/>
      <c r="I40" s="14"/>
      <c r="Q40" s="10"/>
      <c r="R40" s="10"/>
      <c r="S40" s="10"/>
      <c r="T40" s="10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</row>
    <row r="41" spans="1:63" s="1" customFormat="1" ht="14" x14ac:dyDescent="0.3">
      <c r="A41" s="1" t="s">
        <v>51</v>
      </c>
      <c r="Q41" s="10"/>
      <c r="R41" s="10"/>
      <c r="S41" s="10"/>
      <c r="T41" s="10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3" s="1" customFormat="1" ht="9" customHeight="1" x14ac:dyDescent="0.35">
      <c r="A42" s="2"/>
      <c r="B42" s="14"/>
      <c r="I42" s="14"/>
      <c r="Q42" s="10"/>
      <c r="R42" s="10"/>
      <c r="S42" s="10"/>
      <c r="T42" s="10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</row>
    <row r="43" spans="1:63" s="1" customFormat="1" ht="15.5" x14ac:dyDescent="0.35">
      <c r="A43" s="14">
        <v>1</v>
      </c>
      <c r="B43" s="9" t="s">
        <v>5</v>
      </c>
      <c r="C43" s="9" t="str">
        <f ca="1">VLOOKUP(1,Term2!$A$3:$K$30,10,FALSE)</f>
        <v xml:space="preserve">7 · (7 + 4x) </v>
      </c>
      <c r="I43" s="1" t="s">
        <v>7</v>
      </c>
      <c r="J43" s="1" t="str">
        <f ca="1">VLOOKUP(2,Term2!$A$3:$K$30,10,FALSE)</f>
        <v xml:space="preserve">6a · (9a - 7b) </v>
      </c>
      <c r="Q43" s="10"/>
      <c r="R43" s="10"/>
      <c r="S43" s="10"/>
      <c r="T43" s="10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</row>
    <row r="44" spans="1:63" s="1" customFormat="1" ht="9" customHeight="1" x14ac:dyDescent="0.35">
      <c r="A44" s="2"/>
      <c r="B44" s="14"/>
      <c r="I44" s="14"/>
      <c r="Q44" s="10"/>
      <c r="R44" s="10"/>
      <c r="S44" s="10"/>
      <c r="T44" s="10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</row>
    <row r="45" spans="1:63" s="1" customFormat="1" ht="15.5" x14ac:dyDescent="0.35">
      <c r="A45" s="2"/>
      <c r="B45" s="9" t="s">
        <v>85</v>
      </c>
      <c r="C45" s="9" t="str">
        <f ca="1">VLOOKUP(1,Term3!$A$3:$BC$30,23,FALSE)</f>
        <v xml:space="preserve">(4ba - 7ab) · (-6ba - 2a²) </v>
      </c>
      <c r="Q45" s="10"/>
      <c r="R45" s="10"/>
      <c r="S45" s="10"/>
      <c r="T45" s="10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</row>
    <row r="46" spans="1:63" s="1" customFormat="1" ht="9" customHeight="1" x14ac:dyDescent="0.35">
      <c r="A46" s="2"/>
      <c r="B46" s="14"/>
      <c r="I46" s="14"/>
      <c r="Q46" s="10"/>
      <c r="R46" s="10"/>
      <c r="S46" s="10"/>
      <c r="T46" s="10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s="1" customFormat="1" ht="15.5" x14ac:dyDescent="0.35">
      <c r="A47" s="2"/>
      <c r="B47" s="9" t="s">
        <v>86</v>
      </c>
      <c r="C47" s="9" t="str">
        <f ca="1">VLOOKUP(2,Term3!$A$3:$BC$30,23,FALSE)</f>
        <v xml:space="preserve">(-2a + 7b) · (-9b - 6ab) </v>
      </c>
      <c r="Q47" s="10"/>
      <c r="R47" s="10"/>
      <c r="S47" s="10"/>
      <c r="T47" s="10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s="1" customFormat="1" ht="9" customHeight="1" x14ac:dyDescent="0.35">
      <c r="A48" s="2"/>
      <c r="B48" s="14"/>
      <c r="I48" s="14"/>
      <c r="Q48" s="10"/>
      <c r="R48" s="10"/>
      <c r="S48" s="10"/>
      <c r="T48" s="10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1:63" s="1" customFormat="1" ht="14" x14ac:dyDescent="0.3">
      <c r="A49" s="2"/>
      <c r="B49" s="1" t="s">
        <v>88</v>
      </c>
      <c r="C49" s="1" t="str">
        <f ca="1">VLOOKUP(1,Term4!$A$3:$K$29,10,FALSE)</f>
        <v xml:space="preserve">(y - 1z)² </v>
      </c>
      <c r="I49" s="1" t="s">
        <v>89</v>
      </c>
      <c r="J49" s="1" t="str">
        <f ca="1">VLOOKUP(2,Term4!$A$3:$K$29,10,FALSE)</f>
        <v xml:space="preserve">(y + 3z)² </v>
      </c>
      <c r="Q49" s="10"/>
      <c r="R49" s="10"/>
      <c r="S49" s="10"/>
      <c r="T49" s="10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pans="1:63" s="1" customFormat="1" ht="14" x14ac:dyDescent="0.3">
      <c r="A50" s="2"/>
      <c r="Q50" s="10"/>
      <c r="R50" s="10"/>
      <c r="S50" s="10"/>
      <c r="T50" s="10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1:63" s="1" customFormat="1" ht="14" x14ac:dyDescent="0.3">
      <c r="A51" s="2" t="s">
        <v>90</v>
      </c>
      <c r="H51" s="1" t="s">
        <v>106</v>
      </c>
      <c r="Q51" s="10"/>
      <c r="R51" s="10"/>
      <c r="S51" s="10"/>
      <c r="T51" s="10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</row>
    <row r="52" spans="1:63" s="1" customFormat="1" ht="9" customHeight="1" x14ac:dyDescent="0.35">
      <c r="A52" s="2"/>
      <c r="B52" s="14">
        <v>1</v>
      </c>
      <c r="I52" s="14">
        <v>2</v>
      </c>
      <c r="Q52" s="10"/>
      <c r="R52" s="10"/>
      <c r="S52" s="10"/>
      <c r="T52" s="10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</row>
    <row r="53" spans="1:63" s="1" customFormat="1" ht="15.5" x14ac:dyDescent="0.35">
      <c r="B53" s="9" t="str">
        <f>CHAR(B52+96)&amp;")"</f>
        <v>a)</v>
      </c>
      <c r="C53" s="1" t="str">
        <f ca="1">VLOOKUP(0,Gleich!$A$4:$C$10,2,FALSE)</f>
        <v>8x + 3 = 18 + 5x</v>
      </c>
      <c r="I53" s="9" t="str">
        <f>CHAR(I52+96)&amp;")"</f>
        <v>b)</v>
      </c>
      <c r="J53" s="1" t="str">
        <f ca="1">VLOOKUP(1,Gleich!$A$4:$C$10,2,FALSE)</f>
        <v>-6x - 1 = -5 - 2x</v>
      </c>
      <c r="Q53" s="10"/>
      <c r="R53" s="10"/>
      <c r="S53" s="10"/>
      <c r="T53" s="10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s="1" customFormat="1" ht="9" customHeight="1" x14ac:dyDescent="0.35">
      <c r="A54" s="2"/>
      <c r="B54" s="14">
        <f>B52+2</f>
        <v>3</v>
      </c>
      <c r="I54" s="14">
        <f>I52+2</f>
        <v>4</v>
      </c>
      <c r="Q54" s="10"/>
      <c r="R54" s="10"/>
      <c r="S54" s="10"/>
      <c r="T54" s="10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</row>
    <row r="55" spans="1:63" s="1" customFormat="1" ht="15.5" x14ac:dyDescent="0.35">
      <c r="B55" s="9" t="str">
        <f>CHAR(B54+96)&amp;")"</f>
        <v>c)</v>
      </c>
      <c r="C55" s="1" t="str">
        <f ca="1">VLOOKUP(2,Gleich!$A$4:$C$10,2,FALSE)</f>
        <v>-3(x + 4) + 16 = -1 - 4x</v>
      </c>
      <c r="I55" s="9" t="str">
        <f>CHAR(I54+96)&amp;")"</f>
        <v>d)</v>
      </c>
      <c r="J55" s="1" t="str">
        <f ca="1">VLOOKUP(3,Gleich!$A$4:$C$10,2,FALSE)</f>
        <v>-5x + 4 = -4 - 7x</v>
      </c>
      <c r="Q55" s="10"/>
      <c r="R55" s="10"/>
      <c r="S55" s="10"/>
      <c r="T55" s="10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1:63" s="1" customFormat="1" ht="16" customHeight="1" x14ac:dyDescent="0.3">
      <c r="A56" s="2"/>
      <c r="Q56" s="10"/>
      <c r="R56" s="10"/>
      <c r="S56" s="10"/>
      <c r="T56" s="10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</row>
    <row r="57" spans="1:63" s="1" customFormat="1" ht="14" x14ac:dyDescent="0.3">
      <c r="A57" s="2" t="s">
        <v>107</v>
      </c>
      <c r="H57" s="1" t="s">
        <v>106</v>
      </c>
      <c r="Q57" s="10"/>
      <c r="R57" s="10"/>
      <c r="S57" s="10"/>
      <c r="T57" s="10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</row>
    <row r="58" spans="1:63" s="1" customFormat="1" ht="9" customHeight="1" x14ac:dyDescent="0.35">
      <c r="A58" s="2"/>
      <c r="B58" s="14">
        <v>1</v>
      </c>
      <c r="I58" s="14">
        <v>2</v>
      </c>
      <c r="Q58" s="10"/>
      <c r="R58" s="10"/>
      <c r="S58" s="10"/>
      <c r="T58" s="10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s="1" customFormat="1" ht="15.5" x14ac:dyDescent="0.35">
      <c r="A59" s="2"/>
      <c r="B59" s="9" t="str">
        <f>CHAR(B58+96)&amp;")"</f>
        <v>a)</v>
      </c>
      <c r="C59" s="41" t="str">
        <f ca="1">VLOOKUP(1,GS!$B$2:$AA$32,3,FALSE)</f>
        <v>-8x -4y = -44</v>
      </c>
      <c r="D59" s="42"/>
      <c r="E59" s="42"/>
      <c r="F59" s="43"/>
      <c r="H59" s="2"/>
      <c r="I59" s="9" t="str">
        <f>CHAR(I58+96)&amp;")"</f>
        <v>b)</v>
      </c>
      <c r="J59" s="41" t="str">
        <f ca="1">VLOOKUP(2,GS!$B$2:$AA$32,3,FALSE)</f>
        <v>-20x -5y = 85</v>
      </c>
      <c r="K59" s="42"/>
      <c r="L59" s="42"/>
      <c r="M59" s="43"/>
      <c r="Q59" s="10"/>
      <c r="R59" s="10"/>
      <c r="S59" s="10"/>
      <c r="T59" s="1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s="1" customFormat="1" ht="15.5" x14ac:dyDescent="0.35">
      <c r="A60" s="2"/>
      <c r="C60" s="41" t="str">
        <f ca="1">VLOOKUP(1,GS!$B$2:$AA$32,5,FALSE)</f>
        <v>-16x + 4y = -76</v>
      </c>
      <c r="D60" s="42"/>
      <c r="E60" s="42"/>
      <c r="F60" s="43"/>
      <c r="H60" s="2"/>
      <c r="J60" s="41" t="str">
        <f ca="1">VLOOKUP(2,GS!$B$2:$AA$32,5,FALSE)</f>
        <v>-10x + 5y = 35</v>
      </c>
      <c r="K60" s="42"/>
      <c r="L60" s="42"/>
      <c r="M60" s="43"/>
      <c r="Q60" s="10"/>
      <c r="R60" s="10"/>
      <c r="S60" s="10"/>
      <c r="T60" s="10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s="1" customFormat="1" ht="9" customHeight="1" x14ac:dyDescent="0.35">
      <c r="A61" s="2"/>
      <c r="B61" s="14">
        <v>3</v>
      </c>
      <c r="I61" s="14">
        <v>4</v>
      </c>
      <c r="Q61" s="10"/>
      <c r="R61" s="10"/>
      <c r="S61" s="10"/>
      <c r="T61" s="10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s="1" customFormat="1" ht="15.5" x14ac:dyDescent="0.35">
      <c r="A62" s="2"/>
      <c r="B62" s="9" t="str">
        <f>CHAR(B61+96)&amp;")"</f>
        <v>c)</v>
      </c>
      <c r="C62" s="41" t="str">
        <f ca="1">VLOOKUP(1,'GS2'!$B$3:$AB$33,3,FALSE)</f>
        <v>-4x -5y = 5</v>
      </c>
      <c r="D62" s="42"/>
      <c r="E62" s="42"/>
      <c r="F62" s="43"/>
      <c r="H62" s="2"/>
      <c r="I62" s="9" t="str">
        <f>CHAR(I61+96)&amp;")"</f>
        <v>d)</v>
      </c>
      <c r="J62" s="41" t="str">
        <f ca="1">VLOOKUP(2,'GS2'!$B$3:$AB$33,3,FALSE)</f>
        <v>-1x + 4y = -6</v>
      </c>
      <c r="K62" s="42"/>
      <c r="L62" s="42"/>
      <c r="M62" s="43"/>
      <c r="Q62" s="10"/>
      <c r="R62" s="10"/>
      <c r="S62" s="10"/>
      <c r="T62" s="10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s="1" customFormat="1" ht="15.5" x14ac:dyDescent="0.35">
      <c r="A63" s="2"/>
      <c r="C63" s="41" t="str">
        <f ca="1">VLOOKUP(1,'GS2'!$B$3:$AB$33,4,FALSE)</f>
        <v>2x + 5y = 5</v>
      </c>
      <c r="D63" s="42"/>
      <c r="E63" s="42"/>
      <c r="F63" s="43"/>
      <c r="H63" s="2"/>
      <c r="J63" s="41" t="str">
        <f ca="1">VLOOKUP(2,'GS2'!$B$3:$AB$33,4,FALSE)</f>
        <v>5x -5y = 0</v>
      </c>
      <c r="K63" s="42"/>
      <c r="L63" s="42"/>
      <c r="M63" s="43"/>
      <c r="Q63" s="10"/>
      <c r="R63" s="10"/>
      <c r="S63" s="10"/>
      <c r="T63" s="10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s="1" customFormat="1" ht="14" x14ac:dyDescent="0.3">
      <c r="A64" s="2"/>
      <c r="Q64" s="10"/>
      <c r="R64" s="10"/>
      <c r="S64" s="10"/>
      <c r="T64" s="10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s="1" customFormat="1" ht="14" x14ac:dyDescent="0.3">
      <c r="A65" s="2" t="s">
        <v>134</v>
      </c>
      <c r="H65" s="1" t="s">
        <v>135</v>
      </c>
      <c r="Q65" s="10"/>
      <c r="R65" s="10"/>
      <c r="S65" s="10"/>
      <c r="T65" s="10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s="1" customFormat="1" ht="14" x14ac:dyDescent="0.3">
      <c r="A66" s="2"/>
      <c r="Q66" s="10"/>
      <c r="R66" s="10"/>
      <c r="S66" s="10"/>
      <c r="T66" s="10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s="1" customFormat="1" ht="14" x14ac:dyDescent="0.3">
      <c r="B67" s="1" t="s">
        <v>2</v>
      </c>
      <c r="C67" s="1" t="str">
        <f ca="1">"f(x) = x² "&amp;IF(H193&lt;0," - "," + ")&amp;ABS(H193)&amp;"x "&amp;IF(I193&lt;0," - "," + ")&amp;ABS(I193)</f>
        <v>f(x) = x²  - 4x  + 2</v>
      </c>
      <c r="H67" s="1" t="str">
        <f ca="1">"P = ( "&amp;J193&amp;" | "&amp;L193&amp;" )"</f>
        <v>P = ( -3 | 23 )</v>
      </c>
      <c r="Q67" s="10"/>
      <c r="R67" s="10"/>
      <c r="S67" s="10"/>
      <c r="T67" s="10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s="1" customFormat="1" ht="14" x14ac:dyDescent="0.3">
      <c r="B68" s="1" t="s">
        <v>136</v>
      </c>
      <c r="C68" s="1" t="str">
        <f ca="1">"f(x) = (x "&amp;IF(H194&lt;0," - "," + ")&amp;ABS(H194)&amp;") ( x"&amp;IF(I194&lt;0," - "," + ")&amp;ABS(I194)&amp;")"</f>
        <v>f(x) = (x  + 3) ( x - 2)</v>
      </c>
      <c r="H68" s="1" t="str">
        <f ca="1">"P = ( "&amp;J194&amp;" | "&amp;L194&amp;" )"</f>
        <v>P = ( -5 | 14 )</v>
      </c>
      <c r="Q68" s="10"/>
      <c r="R68" s="10"/>
      <c r="S68" s="10"/>
      <c r="T68" s="10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s="1" customFormat="1" ht="14" x14ac:dyDescent="0.3">
      <c r="B69" s="1" t="s">
        <v>4</v>
      </c>
      <c r="C69" s="1" t="str">
        <f ca="1">"f(x) = (x "&amp;IF(H195&lt;0," - "," + ")&amp;ABS(H195)&amp;")² "&amp;IF(I195&lt;0," - "," + ")&amp;ABS(I195)</f>
        <v>f(x) = (x  + 5)²  - 2</v>
      </c>
      <c r="H69" s="1" t="str">
        <f ca="1">"P = ( "&amp;J195&amp;" | "&amp;L195&amp;" )"</f>
        <v>P = ( 3 | 62 )</v>
      </c>
      <c r="Q69" s="10"/>
      <c r="R69" s="10"/>
      <c r="S69" s="10"/>
      <c r="T69" s="10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s="1" customFormat="1" ht="14" x14ac:dyDescent="0.3">
      <c r="A70" s="2"/>
      <c r="Q70" s="10"/>
      <c r="R70" s="10"/>
      <c r="S70" s="10"/>
      <c r="T70" s="10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s="1" customFormat="1" ht="14" x14ac:dyDescent="0.3">
      <c r="A71" s="2" t="s">
        <v>137</v>
      </c>
      <c r="H71" s="1" t="s">
        <v>16</v>
      </c>
      <c r="Q71" s="10"/>
      <c r="R71" s="10"/>
      <c r="S71" s="10"/>
      <c r="T71" s="10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s="1" customFormat="1" ht="14" x14ac:dyDescent="0.3">
      <c r="A72" s="2"/>
      <c r="Q72" s="10"/>
      <c r="R72" s="10"/>
      <c r="S72" s="10"/>
      <c r="T72" s="10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s="1" customFormat="1" ht="14" x14ac:dyDescent="0.3">
      <c r="A73" s="2"/>
      <c r="Q73" s="10"/>
      <c r="R73" s="10"/>
      <c r="S73" s="10"/>
      <c r="T73" s="10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s="1" customFormat="1" ht="14" x14ac:dyDescent="0.3">
      <c r="A74" s="2"/>
      <c r="Q74" s="10"/>
      <c r="R74" s="10"/>
      <c r="S74" s="10"/>
      <c r="T74" s="10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s="1" customFormat="1" ht="14" x14ac:dyDescent="0.3">
      <c r="A75" s="2"/>
      <c r="Q75" s="10"/>
      <c r="R75" s="10"/>
      <c r="S75" s="10"/>
      <c r="T75" s="10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s="1" customFormat="1" ht="14" x14ac:dyDescent="0.3">
      <c r="A76" s="2"/>
      <c r="Q76" s="10"/>
      <c r="R76" s="10"/>
      <c r="S76" s="10"/>
      <c r="T76" s="10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s="1" customFormat="1" ht="14" x14ac:dyDescent="0.3">
      <c r="A77" s="2"/>
      <c r="Q77" s="10"/>
      <c r="R77" s="10"/>
      <c r="S77" s="10"/>
      <c r="T77" s="10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s="1" customFormat="1" ht="14" x14ac:dyDescent="0.3">
      <c r="A78" s="2"/>
      <c r="Q78" s="10"/>
      <c r="R78" s="10"/>
      <c r="S78" s="10"/>
      <c r="T78" s="10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s="1" customFormat="1" ht="14" x14ac:dyDescent="0.3">
      <c r="A79" s="2"/>
      <c r="Q79" s="10"/>
      <c r="R79" s="10"/>
      <c r="S79" s="10"/>
      <c r="T79" s="10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s="1" customFormat="1" ht="14" x14ac:dyDescent="0.3">
      <c r="A80" s="2"/>
      <c r="Q80" s="10"/>
      <c r="R80" s="10"/>
      <c r="S80" s="10"/>
      <c r="T80" s="10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s="1" customFormat="1" ht="14" x14ac:dyDescent="0.3">
      <c r="A81" s="2"/>
      <c r="Q81" s="10"/>
      <c r="R81" s="10"/>
      <c r="S81" s="10"/>
      <c r="T81" s="10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s="1" customFormat="1" ht="14" x14ac:dyDescent="0.3">
      <c r="A82" s="2" t="s">
        <v>148</v>
      </c>
      <c r="H82" s="1" t="s">
        <v>139</v>
      </c>
      <c r="Q82" s="10"/>
      <c r="R82" s="10"/>
      <c r="S82" s="10"/>
      <c r="T82" s="10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s="1" customFormat="1" ht="9" customHeight="1" x14ac:dyDescent="0.35">
      <c r="A83" s="2"/>
      <c r="B83" s="14"/>
      <c r="I83" s="14"/>
      <c r="Q83" s="10"/>
      <c r="R83" s="10"/>
      <c r="S83" s="10"/>
      <c r="T83" s="10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s="1" customFormat="1" ht="15.5" x14ac:dyDescent="0.35">
      <c r="A84" s="27">
        <v>1</v>
      </c>
      <c r="B84" s="1" t="str">
        <f>CHAR(A84+96)&amp;")"</f>
        <v>a)</v>
      </c>
      <c r="C84" s="1" t="str">
        <f ca="1">VLOOKUP(A84,Umform!$A$2:$V$25,4,FALSE)&amp;" "&amp;VLOOKUP(A84,Umform!$A$2:$V$25,3,FALSE)</f>
        <v>In Scheitelpunktform: f(x) = x² + 1x - 30</v>
      </c>
      <c r="F84" s="9"/>
      <c r="G84" s="9"/>
      <c r="H84" s="9"/>
      <c r="Q84" s="10"/>
      <c r="R84" s="10"/>
      <c r="S84" s="10"/>
      <c r="T84" s="10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s="1" customFormat="1" ht="9" customHeight="1" x14ac:dyDescent="0.35">
      <c r="A85" s="27"/>
      <c r="B85" s="3"/>
      <c r="I85" s="14"/>
      <c r="Q85" s="10"/>
      <c r="R85" s="10"/>
      <c r="S85" s="10"/>
      <c r="T85" s="10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s="1" customFormat="1" ht="14" x14ac:dyDescent="0.3">
      <c r="A86" s="27">
        <v>2</v>
      </c>
      <c r="B86" s="1" t="str">
        <f>CHAR(A86+96)&amp;")"</f>
        <v>b)</v>
      </c>
      <c r="C86" s="1" t="str">
        <f ca="1">VLOOKUP(A86,Umform!$A$2:$V$25,4,FALSE)&amp;" "&amp;VLOOKUP(A86,Umform!$A$2:$V$25,3,FALSE)</f>
        <v>In faktorisierte Form: f(x) = (x - 3)² - 9</v>
      </c>
      <c r="Q86" s="10"/>
      <c r="R86" s="10"/>
      <c r="S86" s="10"/>
      <c r="T86" s="10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s="1" customFormat="1" ht="9" customHeight="1" x14ac:dyDescent="0.35">
      <c r="A87" s="27"/>
      <c r="B87" s="3"/>
      <c r="I87" s="14"/>
      <c r="Q87" s="10"/>
      <c r="R87" s="10"/>
      <c r="S87" s="10"/>
      <c r="T87" s="10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s="1" customFormat="1" ht="14" x14ac:dyDescent="0.3">
      <c r="A88" s="27">
        <v>3</v>
      </c>
      <c r="B88" s="1" t="str">
        <f>CHAR(A88+96)&amp;")"</f>
        <v>c)</v>
      </c>
      <c r="C88" s="1" t="str">
        <f ca="1">VLOOKUP(A88,Umform!$A$2:$V$25,4,FALSE)&amp;" "&amp;VLOOKUP(A88,Umform!$A$2:$V$25,3,FALSE)</f>
        <v>In faktorisierte Form: f(x) = (x - 2)² - 4</v>
      </c>
      <c r="Q88" s="10"/>
      <c r="R88" s="10"/>
      <c r="S88" s="10"/>
      <c r="T88" s="10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s="1" customFormat="1" ht="9" customHeight="1" x14ac:dyDescent="0.35">
      <c r="A89" s="2"/>
      <c r="B89" s="14"/>
      <c r="I89" s="14"/>
      <c r="Q89" s="10"/>
      <c r="R89" s="10"/>
      <c r="S89" s="10"/>
      <c r="T89" s="10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s="1" customFormat="1" ht="14" x14ac:dyDescent="0.3">
      <c r="A90" s="27">
        <v>4</v>
      </c>
      <c r="B90" s="1" t="str">
        <f>CHAR(A90+96)&amp;")"</f>
        <v>d)</v>
      </c>
      <c r="C90" s="1" t="str">
        <f ca="1">VLOOKUP(A90,Umform!$A$2:$V$25,4,FALSE)&amp;" "&amp;VLOOKUP(A90,Umform!$A$2:$V$25,3,FALSE)</f>
        <v>In Normalform: f(x) = (x - 4)² - 3</v>
      </c>
      <c r="Q90" s="10"/>
      <c r="R90" s="10"/>
      <c r="S90" s="10"/>
      <c r="T90" s="10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s="1" customFormat="1" ht="9" customHeight="1" x14ac:dyDescent="0.35">
      <c r="A91" s="27"/>
      <c r="B91" s="3"/>
      <c r="I91" s="14"/>
      <c r="Q91" s="10"/>
      <c r="R91" s="10"/>
      <c r="S91" s="10"/>
      <c r="T91" s="10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s="1" customFormat="1" ht="14" x14ac:dyDescent="0.3">
      <c r="A92" s="2" t="s">
        <v>149</v>
      </c>
      <c r="H92" s="1" t="s">
        <v>150</v>
      </c>
      <c r="Q92" s="10"/>
      <c r="R92" s="10"/>
      <c r="S92" s="10"/>
      <c r="T92" s="10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s="1" customFormat="1" ht="9" customHeight="1" x14ac:dyDescent="0.35">
      <c r="A93" s="2"/>
      <c r="B93" s="14"/>
      <c r="I93" s="14"/>
      <c r="Q93" s="10"/>
      <c r="R93" s="10"/>
      <c r="S93" s="10"/>
      <c r="T93" s="10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s="1" customFormat="1" ht="14" x14ac:dyDescent="0.3">
      <c r="A94" s="4">
        <v>1</v>
      </c>
      <c r="B94" s="1" t="str">
        <f>CHAR(A94+96)&amp;")"</f>
        <v>a)</v>
      </c>
      <c r="C94" s="1" t="str">
        <f ca="1">"f(x) = "&amp;VLOOKUP($A94,Nullst!$A$2:$M$14,2,FALSE)</f>
        <v>f(x) = x² - 36</v>
      </c>
      <c r="Q94" s="10"/>
      <c r="R94" s="10"/>
      <c r="S94" s="10"/>
      <c r="T94" s="10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s="1" customFormat="1" ht="9" customHeight="1" x14ac:dyDescent="0.35">
      <c r="A95" s="2"/>
      <c r="B95" s="14"/>
      <c r="I95" s="14"/>
      <c r="Q95" s="10"/>
      <c r="R95" s="10"/>
      <c r="S95" s="10"/>
      <c r="T95" s="10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s="1" customFormat="1" ht="14" x14ac:dyDescent="0.3">
      <c r="A96" s="4">
        <v>2</v>
      </c>
      <c r="B96" s="1" t="str">
        <f>CHAR(A96+96)&amp;")"</f>
        <v>b)</v>
      </c>
      <c r="C96" s="1" t="str">
        <f ca="1">"f(x) = "&amp;VLOOKUP($A96,Nullst!$A$2:$M$14,2,FALSE)</f>
        <v>f(x) = 4x² + 28x</v>
      </c>
      <c r="Q96" s="10"/>
      <c r="R96" s="10"/>
      <c r="S96" s="10"/>
      <c r="T96" s="10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s="1" customFormat="1" ht="9" customHeight="1" x14ac:dyDescent="0.35">
      <c r="A97" s="2"/>
      <c r="B97" s="14"/>
      <c r="I97" s="14"/>
      <c r="Q97" s="10"/>
      <c r="R97" s="10"/>
      <c r="S97" s="10"/>
      <c r="T97" s="10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s="1" customFormat="1" ht="14" x14ac:dyDescent="0.3">
      <c r="A98" s="3">
        <v>3</v>
      </c>
      <c r="B98" s="1" t="str">
        <f>CHAR(A98+96)&amp;")"</f>
        <v>c)</v>
      </c>
      <c r="C98" s="1" t="str">
        <f ca="1">VLOOKUP(A98,Nullst2!$A$2:$V$25,3,FALSE)</f>
        <v>f(x) = -2x² - 2x + 24</v>
      </c>
      <c r="Q98" s="10"/>
      <c r="R98" s="10"/>
      <c r="S98" s="10"/>
      <c r="T98" s="10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s="1" customFormat="1" ht="9" customHeight="1" x14ac:dyDescent="0.35">
      <c r="A99" s="2"/>
      <c r="B99" s="14"/>
      <c r="I99" s="14"/>
      <c r="Q99" s="10"/>
      <c r="R99" s="10"/>
      <c r="S99" s="10"/>
      <c r="T99" s="10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s="1" customFormat="1" ht="14" x14ac:dyDescent="0.3">
      <c r="A100" s="3">
        <v>4</v>
      </c>
      <c r="B100" s="1" t="str">
        <f>CHAR(A100+96)&amp;")"</f>
        <v>d)</v>
      </c>
      <c r="C100" s="1" t="str">
        <f ca="1">VLOOKUP(A100,Nullst2!$A$2:$V$25,3,FALSE)</f>
        <v>f(x) = -2x² - 6x + 36</v>
      </c>
      <c r="Q100" s="10"/>
      <c r="R100" s="10"/>
      <c r="S100" s="10"/>
      <c r="T100" s="10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s="1" customFormat="1" ht="14" x14ac:dyDescent="0.3">
      <c r="A101" s="2"/>
      <c r="Q101" s="10"/>
      <c r="R101" s="10"/>
      <c r="S101" s="10"/>
      <c r="T101" s="10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s="1" customFormat="1" ht="14" x14ac:dyDescent="0.3">
      <c r="A102" s="2" t="s">
        <v>172</v>
      </c>
      <c r="H102" s="1" t="s">
        <v>173</v>
      </c>
      <c r="Q102" s="10"/>
      <c r="R102" s="10"/>
      <c r="S102" s="10"/>
      <c r="T102" s="10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s="1" customFormat="1" ht="14" x14ac:dyDescent="0.3">
      <c r="A103" s="2"/>
      <c r="H103" s="1" t="s">
        <v>174</v>
      </c>
      <c r="Q103" s="10"/>
      <c r="R103" s="10"/>
      <c r="S103" s="10"/>
      <c r="T103" s="10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s="1" customFormat="1" ht="9" customHeight="1" x14ac:dyDescent="0.35">
      <c r="A104" s="2"/>
      <c r="B104" s="14"/>
      <c r="I104" s="14"/>
      <c r="Q104" s="10"/>
      <c r="R104" s="10"/>
      <c r="S104" s="10"/>
      <c r="T104" s="10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s="1" customFormat="1" ht="14" x14ac:dyDescent="0.3">
      <c r="A105" s="2"/>
      <c r="B105" s="36" t="s">
        <v>2</v>
      </c>
      <c r="C105" s="1" t="str">
        <f ca="1">Trigo!B40</f>
        <v>a = 3,82 und α = 40,35°</v>
      </c>
      <c r="Q105" s="10"/>
      <c r="R105" s="10"/>
      <c r="S105" s="10"/>
      <c r="T105" s="10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s="1" customFormat="1" ht="9" customHeight="1" x14ac:dyDescent="0.35">
      <c r="A106" s="2"/>
      <c r="B106" s="14"/>
      <c r="I106" s="14"/>
      <c r="Q106" s="10"/>
      <c r="R106" s="10"/>
      <c r="S106" s="10"/>
      <c r="T106" s="10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s="1" customFormat="1" ht="14" x14ac:dyDescent="0.3">
      <c r="A107" s="2"/>
      <c r="B107" s="36" t="s">
        <v>136</v>
      </c>
      <c r="C107" s="1" t="str">
        <f ca="1">Trigo!B41</f>
        <v>b = 3,12 und β = 37,5°</v>
      </c>
      <c r="Q107" s="10"/>
      <c r="R107" s="10"/>
      <c r="S107" s="10"/>
      <c r="T107" s="10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s="1" customFormat="1" ht="9" customHeight="1" x14ac:dyDescent="0.35">
      <c r="A108" s="2"/>
      <c r="B108" s="14"/>
      <c r="I108" s="14"/>
      <c r="Q108" s="10"/>
      <c r="R108" s="10"/>
      <c r="S108" s="10"/>
      <c r="T108" s="10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s="1" customFormat="1" ht="14" x14ac:dyDescent="0.3">
      <c r="A109" s="2"/>
      <c r="B109" s="36" t="s">
        <v>4</v>
      </c>
      <c r="C109" s="1" t="str">
        <f ca="1">Trigo!B42</f>
        <v>a = 3,04 und b = 5,69</v>
      </c>
      <c r="Q109" s="10"/>
      <c r="R109" s="10"/>
      <c r="S109" s="10"/>
      <c r="T109" s="10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s="1" customFormat="1" ht="14" x14ac:dyDescent="0.3">
      <c r="A110" s="2"/>
      <c r="Q110" s="10"/>
      <c r="R110" s="10"/>
      <c r="S110" s="10"/>
      <c r="T110" s="10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s="1" customFormat="1" ht="14" x14ac:dyDescent="0.3">
      <c r="A111" s="2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4" x14ac:dyDescent="0.3">
      <c r="A112" s="46" t="s">
        <v>6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8"/>
    </row>
    <row r="113" spans="1:63" ht="14" x14ac:dyDescent="0.3">
      <c r="A113" s="54" t="s">
        <v>14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1:63" s="6" customFormat="1" ht="7" customHeight="1" x14ac:dyDescent="0.25"/>
    <row r="115" spans="1:63" s="1" customFormat="1" ht="14" x14ac:dyDescent="0.3">
      <c r="A115" s="30" t="s">
        <v>9</v>
      </c>
      <c r="B115" s="7"/>
      <c r="C115" s="7"/>
      <c r="D115" s="7"/>
      <c r="E115" s="7"/>
      <c r="F115" s="7"/>
      <c r="G115" s="7" t="s">
        <v>10</v>
      </c>
      <c r="H115" s="7"/>
      <c r="I115" s="7"/>
      <c r="J115" s="7"/>
      <c r="K115" s="7"/>
      <c r="L115" s="30"/>
      <c r="M115" s="7"/>
      <c r="N115" s="7"/>
      <c r="O115" s="7"/>
      <c r="P115" s="7"/>
      <c r="Q115" s="7"/>
      <c r="R115" s="7"/>
      <c r="S115" s="7"/>
      <c r="T115" s="7"/>
      <c r="U115" s="3"/>
      <c r="V115" s="3"/>
      <c r="W115" s="3"/>
      <c r="X115" s="3"/>
      <c r="Y115" s="3">
        <f t="shared" ref="Y115:Y116" ca="1" si="11">RANDBETWEEN(1,9)</f>
        <v>5</v>
      </c>
      <c r="Z115" s="3">
        <f t="shared" ref="Z115:Z116" ca="1" si="12">RANDBETWEEN(10,20)</f>
        <v>17</v>
      </c>
      <c r="AA115" s="3">
        <f t="shared" ref="AA115:AA116" ca="1" si="13">RANDBETWEEN(0,1)</f>
        <v>0</v>
      </c>
      <c r="AB115" s="3">
        <f t="shared" ref="AB115:AB116" ca="1" si="14">IF(AA115=0,Y115,Z115)*AE115</f>
        <v>5</v>
      </c>
      <c r="AC115" s="3">
        <f t="shared" ref="AC115:AC116" ca="1" si="15">IF(AA115=0,Z115,Y115)*AF115</f>
        <v>-17</v>
      </c>
      <c r="AD115" s="3">
        <f t="shared" ref="AD115:AD116" ca="1" si="16">RANDBETWEEN(1,3)</f>
        <v>2</v>
      </c>
      <c r="AE115" s="3">
        <f t="shared" ref="AE115:AE116" ca="1" si="17">IF(OR(AD115=1,AD115=3),-1,1)</f>
        <v>1</v>
      </c>
      <c r="AF115" s="3">
        <f t="shared" ref="AF115:AF116" ca="1" si="18">IF(OR(AD115=2,AD115=3),-1,1)</f>
        <v>-1</v>
      </c>
      <c r="AG115" s="3" t="str">
        <f t="shared" ref="AG115:AG116" ca="1" si="19">IF(AB115&lt;0,"("&amp;AB115&amp;")",AB115)&amp;" ∙ "&amp;IF(AC115&lt;0,"("&amp;AC115&amp;")",AC115)&amp;" ="</f>
        <v>5 ∙ (-17) =</v>
      </c>
      <c r="AH115" s="3" t="str">
        <f t="shared" ref="AH115:AH119" ca="1" si="20">AG115&amp;" "&amp;AB115*AC115</f>
        <v>5 ∙ (-17) = -85</v>
      </c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s="1" customFormat="1" ht="7.5" customHeight="1" x14ac:dyDescent="0.3">
      <c r="A116" s="29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3"/>
      <c r="V116" s="3"/>
      <c r="W116" s="3"/>
      <c r="X116" s="3"/>
      <c r="Y116" s="3">
        <f t="shared" ca="1" si="11"/>
        <v>6</v>
      </c>
      <c r="Z116" s="3">
        <f t="shared" ca="1" si="12"/>
        <v>14</v>
      </c>
      <c r="AA116" s="3">
        <f t="shared" ca="1" si="13"/>
        <v>0</v>
      </c>
      <c r="AB116" s="3">
        <f t="shared" ca="1" si="14"/>
        <v>-6</v>
      </c>
      <c r="AC116" s="3">
        <f t="shared" ca="1" si="15"/>
        <v>14</v>
      </c>
      <c r="AD116" s="3">
        <f t="shared" ca="1" si="16"/>
        <v>1</v>
      </c>
      <c r="AE116" s="3">
        <f t="shared" ca="1" si="17"/>
        <v>-1</v>
      </c>
      <c r="AF116" s="3">
        <f t="shared" ca="1" si="18"/>
        <v>1</v>
      </c>
      <c r="AG116" s="3" t="str">
        <f t="shared" ca="1" si="19"/>
        <v>(-6) ∙ 14 =</v>
      </c>
      <c r="AH116" s="3" t="str">
        <f t="shared" ca="1" si="20"/>
        <v>(-6) ∙ 14 = -84</v>
      </c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s="1" customFormat="1" ht="16.5" customHeight="1" x14ac:dyDescent="0.3">
      <c r="A117" s="51" t="s">
        <v>11</v>
      </c>
      <c r="B117" s="51"/>
      <c r="C117" s="51"/>
      <c r="D117" s="44" t="str">
        <f ca="1">IF(D$8&lt;&gt;1,V117&amp;" €",ROUND(D119/D118,2)&amp;" €")</f>
        <v>364,72 €</v>
      </c>
      <c r="E117" s="45"/>
      <c r="F117" s="44" t="str">
        <f ca="1">IF(F$8&lt;&gt;1,X117&amp;" €",ROUND(F119/F118,2)&amp;" €")</f>
        <v>57,33 €</v>
      </c>
      <c r="G117" s="45"/>
      <c r="H117" s="44" t="str">
        <f ca="1">IF(H$8&lt;&gt;1,Z117&amp;" €",ROUND(H119/H118,2)&amp;" €")</f>
        <v>256,92 €</v>
      </c>
      <c r="I117" s="45"/>
      <c r="J117" s="44" t="str">
        <f ca="1">IF(J$8&lt;&gt;1,AB117&amp;" €",ROUND(J119/J118,2)&amp;" €")</f>
        <v>320,04 €</v>
      </c>
      <c r="K117" s="45"/>
      <c r="L117" s="44" t="str">
        <f ca="1">IF(L$8&lt;&gt;1,AD117&amp;" €",ROUND(L119/L118,2)&amp;" €")</f>
        <v>279,32 €</v>
      </c>
      <c r="M117" s="45"/>
      <c r="N117" s="44" t="str">
        <f ca="1">IF(N$8&lt;&gt;1,AF117&amp;" €",ROUND(N119/N118,2)&amp;" €")</f>
        <v>237,57 €</v>
      </c>
      <c r="O117" s="45"/>
      <c r="P117" s="31"/>
      <c r="Q117" s="7"/>
      <c r="R117" s="7"/>
      <c r="S117" s="7"/>
      <c r="T117" s="7"/>
      <c r="U117" s="3"/>
      <c r="V117" s="3">
        <f ca="1">RANDBETWEEN(1000,50000)/100</f>
        <v>364.72</v>
      </c>
      <c r="W117" s="3"/>
      <c r="X117" s="3">
        <f ca="1">RANDBETWEEN(1000,50000)/100</f>
        <v>57.33</v>
      </c>
      <c r="Y117" s="3"/>
      <c r="Z117" s="3">
        <f ca="1">RANDBETWEEN(1000,50000)/100</f>
        <v>256.95999999999998</v>
      </c>
      <c r="AA117" s="3"/>
      <c r="AB117" s="3">
        <f ca="1">RANDBETWEEN(1000,50000)/100</f>
        <v>320.04000000000002</v>
      </c>
      <c r="AC117" s="3"/>
      <c r="AD117" s="3">
        <f ca="1">RANDBETWEEN(1000,50000)/100</f>
        <v>279.32</v>
      </c>
      <c r="AE117" s="3"/>
      <c r="AF117" s="3">
        <f ca="1">RANDBETWEEN(1000,50000)/100</f>
        <v>237.52</v>
      </c>
      <c r="AG117" s="3"/>
      <c r="AH117" s="3" t="str">
        <f t="shared" ca="1" si="20"/>
        <v xml:space="preserve"> 0</v>
      </c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s="1" customFormat="1" ht="16.5" customHeight="1" x14ac:dyDescent="0.3">
      <c r="A118" s="51" t="s">
        <v>12</v>
      </c>
      <c r="B118" s="51"/>
      <c r="C118" s="51"/>
      <c r="D118" s="44" t="str">
        <f ca="1">IF(D$8&lt;&gt;2,V118&amp;" %",ROUND(D119/D117*100,1)&amp;" %")</f>
        <v>7,7 %</v>
      </c>
      <c r="E118" s="45"/>
      <c r="F118" s="44" t="str">
        <f ca="1">IF(F$8&lt;&gt;2,X118&amp;" %",ROUND(F119/F117*100,1)&amp;" %")</f>
        <v>7,7 %</v>
      </c>
      <c r="G118" s="45"/>
      <c r="H118" s="44" t="str">
        <f ca="1">IF(H$8&lt;&gt;2,Z118&amp;" %",ROUND(H119/H117*100,1)&amp;" %")</f>
        <v>2,6 %</v>
      </c>
      <c r="I118" s="45"/>
      <c r="J118" s="44" t="str">
        <f ca="1">IF(J$8&lt;&gt;2,AB118&amp;" %",ROUND(J119/J117*100,1)&amp;" %")</f>
        <v>2,3 %</v>
      </c>
      <c r="K118" s="45"/>
      <c r="L118" s="44" t="str">
        <f ca="1">IF(L$8&lt;&gt;2,AD118&amp;" %",ROUND(L119/L117*100,1)&amp;" %")</f>
        <v>7,6 %</v>
      </c>
      <c r="M118" s="45"/>
      <c r="N118" s="44" t="str">
        <f ca="1">IF(N$8&lt;&gt;2,AF118&amp;" %",ROUND(N119/N117*100,1)&amp;" %")</f>
        <v>3,7 %</v>
      </c>
      <c r="O118" s="45"/>
      <c r="P118" s="31"/>
      <c r="Q118" s="7"/>
      <c r="R118" s="7"/>
      <c r="S118" s="7"/>
      <c r="T118" s="7"/>
      <c r="U118" s="3"/>
      <c r="V118" s="3">
        <f ca="1">RANDBETWEEN(10,90)/10</f>
        <v>7.7</v>
      </c>
      <c r="W118" s="3"/>
      <c r="X118" s="3">
        <f ca="1">RANDBETWEEN(10,90)/10</f>
        <v>7.7</v>
      </c>
      <c r="Y118" s="3"/>
      <c r="Z118" s="3">
        <f ca="1">RANDBETWEEN(10,90)/10</f>
        <v>2.6</v>
      </c>
      <c r="AA118" s="3"/>
      <c r="AB118" s="3">
        <f ca="1">RANDBETWEEN(10,90)/10</f>
        <v>2.2999999999999998</v>
      </c>
      <c r="AC118" s="3"/>
      <c r="AD118" s="3">
        <f ca="1">RANDBETWEEN(10,90)/10</f>
        <v>7.6</v>
      </c>
      <c r="AE118" s="3"/>
      <c r="AF118" s="3">
        <f ca="1">RANDBETWEEN(10,90)/10</f>
        <v>3.7</v>
      </c>
      <c r="AG118" s="3"/>
      <c r="AH118" s="3" t="str">
        <f t="shared" ca="1" si="20"/>
        <v xml:space="preserve"> 0</v>
      </c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s="1" customFormat="1" ht="16.5" customHeight="1" x14ac:dyDescent="0.3">
      <c r="A119" s="51" t="s">
        <v>13</v>
      </c>
      <c r="B119" s="51"/>
      <c r="C119" s="51"/>
      <c r="D119" s="44" t="str">
        <f ca="1">IF(D$8&lt;&gt;3,V119&amp;" €",ROUND(D117*D118,2)&amp;" €")</f>
        <v>28,08 €</v>
      </c>
      <c r="E119" s="45"/>
      <c r="F119" s="44" t="str">
        <f ca="1">IF(F$8&lt;&gt;3,X119&amp;" €",ROUND(F117*F118,2)&amp;" €")</f>
        <v>4,41 €</v>
      </c>
      <c r="G119" s="45"/>
      <c r="H119" s="44" t="str">
        <f ca="1">IF(H$8&lt;&gt;3,Z119&amp;" €",ROUND(H117*H118,2)&amp;" €")</f>
        <v>6,68 €</v>
      </c>
      <c r="I119" s="45"/>
      <c r="J119" s="44" t="str">
        <f ca="1">IF(J$8&lt;&gt;3,AB119&amp;" €",ROUND(J117*J118,2)&amp;" €")</f>
        <v>7,36 €</v>
      </c>
      <c r="K119" s="45"/>
      <c r="L119" s="44" t="str">
        <f ca="1">IF(L$8&lt;&gt;3,AD119&amp;" €",ROUND(L117*L118,2)&amp;" €")</f>
        <v>21,23 €</v>
      </c>
      <c r="M119" s="45"/>
      <c r="N119" s="44" t="str">
        <f ca="1">IF(N$8&lt;&gt;3,AF119&amp;" €",ROUND(N117*N118,2)&amp;" €")</f>
        <v>8,79 €</v>
      </c>
      <c r="O119" s="45"/>
      <c r="P119" s="31"/>
      <c r="Q119" s="7"/>
      <c r="R119" s="7"/>
      <c r="S119" s="7"/>
      <c r="T119" s="7"/>
      <c r="U119" s="3"/>
      <c r="V119" s="3">
        <f ca="1">ROUND(V117*V118/100,2)</f>
        <v>28.08</v>
      </c>
      <c r="W119" s="3"/>
      <c r="X119" s="3">
        <f ca="1">ROUND(X117*X118/100,2)</f>
        <v>4.41</v>
      </c>
      <c r="Y119" s="3"/>
      <c r="Z119" s="3">
        <f ca="1">ROUND(Z117*Z118/100,2)</f>
        <v>6.68</v>
      </c>
      <c r="AA119" s="3"/>
      <c r="AB119" s="3">
        <f ca="1">ROUND(AB117*AB118/100,2)</f>
        <v>7.36</v>
      </c>
      <c r="AC119" s="3"/>
      <c r="AD119" s="3">
        <f ca="1">ROUND(AD117*AD118/100,2)</f>
        <v>21.23</v>
      </c>
      <c r="AE119" s="3"/>
      <c r="AF119" s="3">
        <f ca="1">ROUND(AF117*AF118/100,2)</f>
        <v>8.7899999999999991</v>
      </c>
      <c r="AG119" s="3"/>
      <c r="AH119" s="3" t="str">
        <f t="shared" ca="1" si="20"/>
        <v xml:space="preserve"> 0</v>
      </c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s="6" customFormat="1" ht="7" customHeight="1" x14ac:dyDescent="0.25"/>
    <row r="121" spans="1:63" ht="13" x14ac:dyDescent="0.3">
      <c r="A121" s="30" t="s">
        <v>15</v>
      </c>
      <c r="B121" s="7"/>
      <c r="C121" s="7"/>
      <c r="D121" s="7"/>
      <c r="E121" s="7"/>
      <c r="F121" s="7"/>
      <c r="G121" s="7"/>
      <c r="H121" s="7" t="s">
        <v>16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63" s="6" customFormat="1" ht="7" customHeight="1" x14ac:dyDescent="0.25">
      <c r="V122" s="6" t="str">
        <f ca="1">'Lin1'!D2&amp;'Lin1'!E2&amp;IF('Lin1'!G2&gt;0," +  "," - ")&amp;ABS('Lin1'!G2)</f>
        <v>1x +  3,5</v>
      </c>
    </row>
    <row r="123" spans="1:63" x14ac:dyDescent="0.25">
      <c r="A123" s="7"/>
      <c r="B123" s="7" t="str">
        <f ca="1">"y = "&amp;'Lin1'!D2&amp;'Lin1'!E2&amp;IF('Lin1'!G2&lt;0," - "," + ")&amp;ABS('Lin1'!G2)</f>
        <v>y = 1x + 3,5</v>
      </c>
      <c r="C123" s="7"/>
      <c r="D123" s="7"/>
      <c r="E123" s="7"/>
      <c r="F123" s="7" t="str">
        <f ca="1">"y = "&amp;'Lin1'!D6&amp;'Lin1'!E6&amp;IF('Lin1'!G6&lt;0," - "," + ")&amp;ABS('Lin1'!G6)</f>
        <v>y = 1x + 3,5</v>
      </c>
      <c r="G123" s="7"/>
      <c r="H123" s="7"/>
      <c r="I123" s="7"/>
      <c r="J123" s="7" t="str">
        <f ca="1">"y = "&amp;'Lin1'!D10&amp;'Lin1'!E10&amp;IF('Lin1'!G10&lt;0," - "," + ")&amp;ABS('Lin1'!G10)</f>
        <v>y = -2,5x + 2,5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63" s="6" customFormat="1" ht="7" customHeight="1" x14ac:dyDescent="0.25"/>
    <row r="125" spans="1:63" s="1" customFormat="1" ht="14" x14ac:dyDescent="0.3">
      <c r="A125" s="30" t="s">
        <v>33</v>
      </c>
      <c r="B125" s="7"/>
      <c r="C125" s="7"/>
      <c r="D125" s="7"/>
      <c r="E125" s="7"/>
      <c r="F125" s="7"/>
      <c r="G125" s="7"/>
      <c r="H125" s="7" t="s">
        <v>21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s="1" customFormat="1" ht="14" x14ac:dyDescent="0.3">
      <c r="A126" s="7"/>
      <c r="B126" s="7"/>
      <c r="C126" s="7"/>
      <c r="D126" s="7"/>
      <c r="E126" s="7"/>
      <c r="F126" s="7"/>
      <c r="G126" s="7"/>
      <c r="H126" s="7" t="s">
        <v>34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7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63" ht="13" x14ac:dyDescent="0.3">
      <c r="A128" s="6">
        <v>1</v>
      </c>
      <c r="B128" s="7" t="str">
        <f>CHAR(A128+96)&amp;")"</f>
        <v>a)</v>
      </c>
      <c r="C128" s="32" t="str">
        <f ca="1">IF(VLOOKUP(A128,'Lin2'!$A$2:$W$25,12,FALSE)&lt;&gt;0,VLOOKUP(A128,'Lin2'!$A$2:$W$25,12,FALSE),"")</f>
        <v>Steigung berechnen</v>
      </c>
      <c r="D128" s="7"/>
      <c r="E128" s="7"/>
      <c r="F128" s="7"/>
      <c r="G128" s="7"/>
      <c r="H128" s="7"/>
      <c r="I128" s="6">
        <v>2</v>
      </c>
      <c r="J128" s="7" t="str">
        <f>CHAR(I128+96)&amp;")"</f>
        <v>b)</v>
      </c>
      <c r="K128" s="32" t="str">
        <f ca="1">IF(VLOOKUP(I128,'Lin2'!$A$2:$W$25,12,FALSE)&lt;&gt;0,VLOOKUP(I128,'Lin2'!$A$2:$W$25,12,FALSE),"")</f>
        <v>Steigung berechnen</v>
      </c>
      <c r="L128" s="7"/>
      <c r="M128" s="7"/>
      <c r="N128" s="7"/>
      <c r="O128" s="7"/>
      <c r="P128" s="7"/>
      <c r="Q128" s="7"/>
      <c r="R128" s="7"/>
      <c r="S128" s="7"/>
      <c r="T128" s="7"/>
    </row>
    <row r="129" spans="1:20" x14ac:dyDescent="0.25">
      <c r="A129" s="6">
        <f>A128</f>
        <v>1</v>
      </c>
      <c r="B129" s="7"/>
      <c r="C129" s="7" t="str">
        <f ca="1">IF(VLOOKUP(A129,'Lin2'!$A$2:$W$25,13,FALSE)&lt;&gt;0,VLOOKUP(A129,'Lin2'!$A$2:$W$25,13,FALSE),"")</f>
        <v>m = (y2-y1) : (x2-x1)</v>
      </c>
      <c r="D129" s="7"/>
      <c r="E129" s="7"/>
      <c r="F129" s="7"/>
      <c r="G129" s="7"/>
      <c r="H129" s="7"/>
      <c r="I129" s="6">
        <f>I128</f>
        <v>2</v>
      </c>
      <c r="J129" s="7"/>
      <c r="K129" s="7" t="str">
        <f ca="1">IF(VLOOKUP(I129,'Lin2'!$A$2:$W$25,13,FALSE)&lt;&gt;0,VLOOKUP(I129,'Lin2'!$A$2:$W$25,13,FALSE),"")</f>
        <v>m = (y2-y1) : (x2-x1)</v>
      </c>
      <c r="L129" s="7"/>
      <c r="M129" s="7"/>
      <c r="N129" s="7"/>
      <c r="O129" s="7"/>
      <c r="P129" s="7"/>
      <c r="Q129" s="7"/>
      <c r="R129" s="7"/>
      <c r="S129" s="7"/>
      <c r="T129" s="7"/>
    </row>
    <row r="130" spans="1:20" x14ac:dyDescent="0.25">
      <c r="A130" s="6">
        <f t="shared" ref="A130:A138" si="21">A129</f>
        <v>1</v>
      </c>
      <c r="B130" s="7"/>
      <c r="C130" s="7" t="str">
        <f ca="1">IF(VLOOKUP(A130,'Lin2'!$A$2:$W$25,15,FALSE)&lt;&gt;0,VLOOKUP(A130,'Lin2'!$A$2:$W$25,15,FALSE),"")</f>
        <v>-10,5 : (-3) = 3,5</v>
      </c>
      <c r="D130" s="7"/>
      <c r="E130" s="7"/>
      <c r="F130" s="7"/>
      <c r="G130" s="7"/>
      <c r="H130" s="7"/>
      <c r="I130" s="6">
        <f t="shared" ref="I130:I138" si="22">I129</f>
        <v>2</v>
      </c>
      <c r="J130" s="7"/>
      <c r="K130" s="7" t="str">
        <f ca="1">IF(VLOOKUP(I130,'Lin2'!$A$2:$W$25,15,FALSE)&lt;&gt;0,VLOOKUP(I130,'Lin2'!$A$2:$W$25,15,FALSE),"")</f>
        <v>-60 : (-12) = 5</v>
      </c>
      <c r="L130" s="7"/>
      <c r="M130" s="7"/>
      <c r="N130" s="7"/>
      <c r="O130" s="7"/>
      <c r="P130" s="7"/>
      <c r="Q130" s="7"/>
      <c r="R130" s="7"/>
      <c r="S130" s="7"/>
      <c r="T130" s="7"/>
    </row>
    <row r="131" spans="1:20" x14ac:dyDescent="0.25">
      <c r="A131" s="6">
        <f t="shared" si="21"/>
        <v>1</v>
      </c>
      <c r="B131" s="7"/>
      <c r="C131" s="15" t="s">
        <v>35</v>
      </c>
      <c r="D131" s="7" t="str">
        <f ca="1">IF(VLOOKUP(A130,'Lin2'!$A$2:$W$25,16,FALSE)&lt;&gt;0,VLOOKUP(A130,'Lin2'!$A$2:$W$25,16,FALSE),"")</f>
        <v>y = 3,5x + b</v>
      </c>
      <c r="E131" s="7"/>
      <c r="F131" s="7"/>
      <c r="G131" s="7"/>
      <c r="H131" s="7"/>
      <c r="I131" s="6">
        <f t="shared" si="22"/>
        <v>2</v>
      </c>
      <c r="J131" s="7"/>
      <c r="K131" s="15" t="s">
        <v>35</v>
      </c>
      <c r="L131" s="7" t="str">
        <f ca="1">IF(VLOOKUP(I130,'Lin2'!$A$2:$W$25,16,FALSE)&lt;&gt;0,VLOOKUP(I130,'Lin2'!$A$2:$W$25,16,FALSE),"")</f>
        <v>y = 5x + b</v>
      </c>
      <c r="M131" s="7"/>
      <c r="N131" s="7"/>
      <c r="O131" s="7"/>
      <c r="P131" s="7"/>
      <c r="Q131" s="7"/>
      <c r="R131" s="7"/>
      <c r="S131" s="7"/>
      <c r="T131" s="7"/>
    </row>
    <row r="132" spans="1:20" s="6" customFormat="1" ht="7" customHeight="1" x14ac:dyDescent="0.25">
      <c r="A132" s="6">
        <f t="shared" si="21"/>
        <v>1</v>
      </c>
      <c r="I132" s="6">
        <f t="shared" si="22"/>
        <v>2</v>
      </c>
    </row>
    <row r="133" spans="1:20" ht="13" x14ac:dyDescent="0.3">
      <c r="A133" s="6">
        <f t="shared" si="21"/>
        <v>1</v>
      </c>
      <c r="B133" s="7"/>
      <c r="C133" s="32" t="str">
        <f ca="1">IF(VLOOKUP(A133,'Lin2'!$A$2:$W$25,17,FALSE)&lt;&gt;0,VLOOKUP(A133,'Lin2'!$A$2:$W$25,17,FALSE),"")</f>
        <v>Einsetzen von Punkt P</v>
      </c>
      <c r="D133" s="7"/>
      <c r="E133" s="7"/>
      <c r="F133" s="7"/>
      <c r="G133" s="7"/>
      <c r="H133" s="7"/>
      <c r="I133" s="6">
        <f t="shared" si="22"/>
        <v>2</v>
      </c>
      <c r="J133" s="7"/>
      <c r="K133" s="32" t="str">
        <f ca="1">IF(VLOOKUP(I133,'Lin2'!$A$2:$W$25,17,FALSE)&lt;&gt;0,VLOOKUP(I133,'Lin2'!$A$2:$W$25,17,FALSE),"")</f>
        <v>Einsetzen von Punkt P</v>
      </c>
      <c r="L133" s="7"/>
      <c r="M133" s="7"/>
      <c r="N133" s="7"/>
      <c r="O133" s="7"/>
      <c r="P133" s="7"/>
      <c r="Q133" s="7"/>
      <c r="R133" s="7"/>
      <c r="S133" s="7"/>
      <c r="T133" s="7"/>
    </row>
    <row r="134" spans="1:20" x14ac:dyDescent="0.25">
      <c r="A134" s="6">
        <f t="shared" si="21"/>
        <v>1</v>
      </c>
      <c r="B134" s="7"/>
      <c r="C134" s="7" t="str">
        <f ca="1">IF(VLOOKUP(A134,'Lin2'!$A$2:$W$25,18,FALSE)&lt;&gt;0,VLOOKUP(A134,'Lin2'!$A$2:$W$25,18,FALSE),"")</f>
        <v>-14,5 = 3,5 · (-4) + b</v>
      </c>
      <c r="D134" s="7"/>
      <c r="E134" s="7"/>
      <c r="F134" s="7"/>
      <c r="G134" s="7"/>
      <c r="H134" s="7"/>
      <c r="I134" s="6">
        <f t="shared" si="22"/>
        <v>2</v>
      </c>
      <c r="J134" s="7"/>
      <c r="K134" s="7" t="str">
        <f ca="1">IF(VLOOKUP(I134,'Lin2'!$A$2:$W$25,18,FALSE)&lt;&gt;0,VLOOKUP(I134,'Lin2'!$A$2:$W$25,18,FALSE),"")</f>
        <v>28,5 = 5 · 5 + b</v>
      </c>
      <c r="L134" s="7"/>
      <c r="M134" s="7"/>
      <c r="N134" s="7"/>
      <c r="O134" s="7"/>
      <c r="P134" s="7"/>
      <c r="Q134" s="7"/>
      <c r="R134" s="7"/>
      <c r="S134" s="7"/>
      <c r="T134" s="7"/>
    </row>
    <row r="135" spans="1:20" x14ac:dyDescent="0.25">
      <c r="A135" s="6">
        <f t="shared" si="21"/>
        <v>1</v>
      </c>
      <c r="B135" s="7"/>
      <c r="C135" s="7" t="str">
        <f ca="1">IF(VLOOKUP(A135,'Lin2'!$A$2:$W$25,19,FALSE)&lt;&gt;0,VLOOKUP(A135,'Lin2'!$A$2:$W$25,19,FALSE),"")</f>
        <v>-14,5 = -14 + b    | + 14</v>
      </c>
      <c r="D135" s="7"/>
      <c r="E135" s="7"/>
      <c r="F135" s="7"/>
      <c r="G135" s="7"/>
      <c r="H135" s="7"/>
      <c r="I135" s="6">
        <f t="shared" si="22"/>
        <v>2</v>
      </c>
      <c r="J135" s="7"/>
      <c r="K135" s="7" t="str">
        <f ca="1">IF(VLOOKUP(I135,'Lin2'!$A$2:$W$25,19,FALSE)&lt;&gt;0,VLOOKUP(I135,'Lin2'!$A$2:$W$25,19,FALSE),"")</f>
        <v>28,5 = 25 + b    | - 25</v>
      </c>
      <c r="L135" s="7"/>
      <c r="M135" s="7"/>
      <c r="N135" s="7"/>
      <c r="O135" s="7"/>
      <c r="P135" s="7"/>
      <c r="Q135" s="7"/>
      <c r="R135" s="7"/>
      <c r="S135" s="7"/>
      <c r="T135" s="7"/>
    </row>
    <row r="136" spans="1:20" x14ac:dyDescent="0.25">
      <c r="A136" s="6">
        <f t="shared" si="21"/>
        <v>1</v>
      </c>
      <c r="B136" s="7"/>
      <c r="C136" s="7" t="str">
        <f ca="1">IF(VLOOKUP(A136,'Lin2'!$A$2:$W$25,20,FALSE)&lt;&gt;0,VLOOKUP(A136,'Lin2'!$A$2:$W$25,20,FALSE),"")</f>
        <v>-0,5 = b</v>
      </c>
      <c r="D136" s="7"/>
      <c r="E136" s="7"/>
      <c r="F136" s="7"/>
      <c r="G136" s="7"/>
      <c r="H136" s="7"/>
      <c r="I136" s="6">
        <f t="shared" si="22"/>
        <v>2</v>
      </c>
      <c r="J136" s="7"/>
      <c r="K136" s="7" t="str">
        <f ca="1">IF(VLOOKUP(I136,'Lin2'!$A$2:$W$25,20,FALSE)&lt;&gt;0,VLOOKUP(I136,'Lin2'!$A$2:$W$25,20,FALSE),"")</f>
        <v>3,5 = b</v>
      </c>
      <c r="L136" s="7"/>
      <c r="M136" s="7"/>
      <c r="N136" s="7"/>
      <c r="O136" s="7"/>
      <c r="P136" s="7"/>
      <c r="Q136" s="7"/>
      <c r="R136" s="7"/>
      <c r="S136" s="7"/>
      <c r="T136" s="7"/>
    </row>
    <row r="137" spans="1:20" s="6" customFormat="1" ht="7" customHeight="1" x14ac:dyDescent="0.25">
      <c r="A137" s="6">
        <f t="shared" si="21"/>
        <v>1</v>
      </c>
      <c r="I137" s="6">
        <f t="shared" si="22"/>
        <v>2</v>
      </c>
    </row>
    <row r="138" spans="1:20" x14ac:dyDescent="0.25">
      <c r="A138" s="6">
        <f t="shared" si="21"/>
        <v>1</v>
      </c>
      <c r="B138" s="7"/>
      <c r="C138" s="15" t="s">
        <v>35</v>
      </c>
      <c r="D138" s="7" t="str">
        <f ca="1">IF(VLOOKUP(A136,'Lin2'!$A$2:$W$25,21,FALSE)&lt;&gt;0,VLOOKUP(A136,'Lin2'!$A$2:$W$25,21,FALSE),"")</f>
        <v>y = 3,5x  - 0,5</v>
      </c>
      <c r="E138" s="7"/>
      <c r="F138" s="7"/>
      <c r="G138" s="7"/>
      <c r="H138" s="7"/>
      <c r="I138" s="6">
        <f t="shared" si="22"/>
        <v>2</v>
      </c>
      <c r="J138" s="7"/>
      <c r="K138" s="15" t="s">
        <v>35</v>
      </c>
      <c r="L138" s="7" t="str">
        <f ca="1">IF(VLOOKUP(I136,'Lin2'!$A$2:$W$25,21,FALSE)&lt;&gt;0,VLOOKUP(I136,'Lin2'!$A$2:$W$25,21,FALSE),"")</f>
        <v>y = 5x  + 3,5</v>
      </c>
      <c r="M138" s="7"/>
      <c r="N138" s="7"/>
      <c r="O138" s="7"/>
      <c r="P138" s="7"/>
      <c r="Q138" s="7"/>
      <c r="R138" s="7"/>
      <c r="S138" s="7"/>
      <c r="T138" s="7"/>
    </row>
    <row r="139" spans="1:20" s="6" customFormat="1" ht="7" customHeight="1" x14ac:dyDescent="0.25"/>
    <row r="140" spans="1:20" ht="13" x14ac:dyDescent="0.3">
      <c r="A140" s="30" t="s">
        <v>36</v>
      </c>
      <c r="B140" s="7"/>
      <c r="C140" s="7"/>
      <c r="D140" s="7"/>
      <c r="E140" s="7"/>
      <c r="F140" s="7"/>
      <c r="G140" s="7"/>
      <c r="H140" s="7" t="s">
        <v>37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 s="6" customFormat="1" ht="7" customHeight="1" x14ac:dyDescent="0.25">
      <c r="B141" s="6">
        <v>1</v>
      </c>
      <c r="I141" s="6">
        <v>2</v>
      </c>
    </row>
    <row r="142" spans="1:20" x14ac:dyDescent="0.25">
      <c r="A142" s="7"/>
      <c r="B142" s="7" t="str">
        <f>CHAR(B141+96)&amp;")"</f>
        <v>a)</v>
      </c>
      <c r="C142" s="7" t="str">
        <f ca="1">Term1!C21</f>
        <v>60 x³ y</v>
      </c>
      <c r="D142" s="7"/>
      <c r="E142" s="7"/>
      <c r="F142" s="7"/>
      <c r="G142" s="7"/>
      <c r="H142" s="7"/>
      <c r="I142" s="7" t="str">
        <f>CHAR(I141+96)&amp;")"</f>
        <v>b)</v>
      </c>
      <c r="J142" s="7" t="str">
        <f ca="1">Term1!C22</f>
        <v>45 a³ b³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 s="6" customFormat="1" ht="7" customHeight="1" x14ac:dyDescent="0.25">
      <c r="B143" s="6">
        <f>B141+2</f>
        <v>3</v>
      </c>
      <c r="I143" s="6">
        <f>I141+2</f>
        <v>4</v>
      </c>
    </row>
    <row r="144" spans="1:20" x14ac:dyDescent="0.25">
      <c r="A144" s="7"/>
      <c r="B144" s="7" t="str">
        <f>CHAR(B143+96)&amp;")"</f>
        <v>c)</v>
      </c>
      <c r="C144" s="7" t="str">
        <f ca="1">Term1!C55</f>
        <v>-5xz - 2xy</v>
      </c>
      <c r="D144" s="7"/>
      <c r="E144" s="7"/>
      <c r="F144" s="7"/>
      <c r="G144" s="7"/>
      <c r="H144" s="7"/>
      <c r="I144" s="7" t="str">
        <f>CHAR(I143+96)&amp;")"</f>
        <v>d)</v>
      </c>
      <c r="J144" s="7" t="str">
        <f ca="1">Term1!C56</f>
        <v>-7x - 5xy - 7y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s="6" customFormat="1" ht="7" customHeight="1" x14ac:dyDescent="0.25">
      <c r="B145" s="6">
        <f>B143+2</f>
        <v>5</v>
      </c>
      <c r="I145" s="6">
        <f>I143+2</f>
        <v>6</v>
      </c>
    </row>
    <row r="146" spans="1:20" x14ac:dyDescent="0.25">
      <c r="A146" s="7"/>
      <c r="B146" s="7" t="str">
        <f>CHAR(B145+96)&amp;")"</f>
        <v>e)</v>
      </c>
      <c r="C146" s="7" t="str">
        <f ca="1">Term1!C83</f>
        <v>9x² + 2x</v>
      </c>
      <c r="D146" s="7"/>
      <c r="E146" s="7"/>
      <c r="F146" s="7"/>
      <c r="G146" s="7"/>
      <c r="H146" s="7"/>
      <c r="I146" s="7" t="str">
        <f>CHAR(I145+96)&amp;")"</f>
        <v>f)</v>
      </c>
      <c r="J146" s="7" t="str">
        <f ca="1">Term1!C84</f>
        <v>-7x - 4y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s="6" customFormat="1" ht="7" customHeight="1" x14ac:dyDescent="0.25">
      <c r="B147" s="6">
        <f>B145+2</f>
        <v>7</v>
      </c>
      <c r="I147" s="6">
        <f>I145+2</f>
        <v>8</v>
      </c>
    </row>
    <row r="148" spans="1:20" x14ac:dyDescent="0.25">
      <c r="A148" s="7"/>
      <c r="B148" s="7" t="str">
        <f>CHAR(B147+96)&amp;")"</f>
        <v>g)</v>
      </c>
      <c r="C148" s="7" t="str">
        <f ca="1">Term1!C109</f>
        <v>-16a³b + 36a²b²</v>
      </c>
      <c r="D148" s="7"/>
      <c r="E148" s="7"/>
      <c r="F148" s="7"/>
      <c r="G148" s="7"/>
      <c r="H148" s="7"/>
      <c r="I148" s="7" t="str">
        <f>CHAR(I147+96)&amp;")"</f>
        <v>h)</v>
      </c>
      <c r="J148" s="7" t="str">
        <f ca="1">Term1!C110</f>
        <v>-1a³b + 6a²b²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s="6" customFormat="1" ht="7" customHeight="1" x14ac:dyDescent="0.25"/>
    <row r="150" spans="1:20" x14ac:dyDescent="0.25">
      <c r="A150" s="7"/>
      <c r="B150" s="7" t="s">
        <v>5</v>
      </c>
      <c r="C150" s="7" t="str">
        <f ca="1">VLOOKUP(1,Term2!$A$3:$K$30,11,FALSE)</f>
        <v>49 + 28x</v>
      </c>
      <c r="D150" s="7"/>
      <c r="E150" s="7"/>
      <c r="F150" s="7"/>
      <c r="G150" s="7"/>
      <c r="H150" s="7"/>
      <c r="I150" s="7" t="s">
        <v>7</v>
      </c>
      <c r="J150" s="7" t="str">
        <f ca="1">VLOOKUP(2,Term2!$A$3:$K$30,11,FALSE)</f>
        <v>54a² - 42ab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 s="6" customFormat="1" ht="7" customHeight="1" x14ac:dyDescent="0.25"/>
    <row r="152" spans="1:20" x14ac:dyDescent="0.25">
      <c r="A152" s="7"/>
      <c r="B152" s="7" t="s">
        <v>85</v>
      </c>
      <c r="C152" s="7" t="str">
        <f ca="1">VLOOKUP(1,Term3!$A$3:$BC$30,24,FALSE)</f>
        <v xml:space="preserve"> + 6a³b + 18a²b²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 s="6" customFormat="1" ht="7" customHeight="1" x14ac:dyDescent="0.25"/>
    <row r="154" spans="1:20" x14ac:dyDescent="0.25">
      <c r="A154" s="7"/>
      <c r="B154" s="7" t="s">
        <v>86</v>
      </c>
      <c r="C154" s="7" t="str">
        <f ca="1">VLOOKUP(2,Term3!$A$3:$BC$30,24,FALSE)</f>
        <v xml:space="preserve"> - 63b² + 18ab + 12a²b - 42ab²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 s="6" customFormat="1" ht="7" customHeight="1" x14ac:dyDescent="0.25"/>
    <row r="156" spans="1:20" x14ac:dyDescent="0.25">
      <c r="A156" s="7"/>
      <c r="B156" s="7" t="s">
        <v>88</v>
      </c>
      <c r="C156" s="7" t="str">
        <f ca="1">VLOOKUP(1,Term4!$A$3:$K$29,11,FALSE)</f>
        <v>y² - 2yz + 1z²</v>
      </c>
      <c r="D156" s="7"/>
      <c r="E156" s="7"/>
      <c r="F156" s="7"/>
      <c r="G156" s="7"/>
      <c r="H156" s="7"/>
      <c r="I156" s="7" t="s">
        <v>89</v>
      </c>
      <c r="J156" s="7" t="str">
        <f ca="1">VLOOKUP(2,Term4!$A$3:$K$29,11,FALSE)</f>
        <v>y² + 6yz + 9z²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s="6" customFormat="1" ht="7" customHeight="1" x14ac:dyDescent="0.25"/>
    <row r="158" spans="1:20" ht="13" x14ac:dyDescent="0.3">
      <c r="A158" s="30" t="s">
        <v>90</v>
      </c>
      <c r="B158" s="7"/>
      <c r="C158" s="7"/>
      <c r="D158" s="7"/>
      <c r="E158" s="7"/>
      <c r="F158" s="7"/>
      <c r="G158" s="7"/>
      <c r="H158" s="7" t="s">
        <v>106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s="6" customFormat="1" ht="7" customHeight="1" x14ac:dyDescent="0.25">
      <c r="B159" s="6">
        <v>1</v>
      </c>
      <c r="I159" s="6">
        <v>2</v>
      </c>
    </row>
    <row r="160" spans="1:20" ht="89.5" customHeight="1" x14ac:dyDescent="0.25">
      <c r="A160" s="7"/>
      <c r="B160" s="7" t="str">
        <f>CHAR(B159+96)&amp;")"</f>
        <v>a)</v>
      </c>
      <c r="C160" s="40" t="str">
        <f ca="1">VLOOKUP(0,Gleich!$A$4:$C$10,3,FALSE)</f>
        <v>8x + 3 = 18 + 5x   |-5x 
3x + 3 = 18      |-3 
3x = 15      |:3 
x = 5 
L = {5}</v>
      </c>
      <c r="D160" s="40"/>
      <c r="E160" s="40"/>
      <c r="F160" s="40"/>
      <c r="G160" s="40"/>
      <c r="H160" s="40"/>
      <c r="I160" s="7" t="str">
        <f>CHAR(I159+96)&amp;")"</f>
        <v>b)</v>
      </c>
      <c r="J160" s="40" t="str">
        <f ca="1">VLOOKUP(1,Gleich!$A$4:$C$10,3,FALSE)</f>
        <v>-6x - 1 = -5 - 2x   |+2x 
-4x - 1 = -5      |+1 
-4x = -4      |:(-4) 
x = 1 
L = {1}</v>
      </c>
      <c r="K160" s="40"/>
      <c r="L160" s="40"/>
      <c r="M160" s="40"/>
      <c r="N160" s="40"/>
      <c r="O160" s="40"/>
      <c r="P160" s="7"/>
      <c r="Q160" s="7"/>
      <c r="R160" s="7"/>
      <c r="S160" s="7"/>
      <c r="T160" s="7"/>
    </row>
    <row r="161" spans="1:20" s="6" customFormat="1" ht="7" customHeight="1" x14ac:dyDescent="0.25">
      <c r="B161" s="6">
        <v>1</v>
      </c>
      <c r="I161" s="6">
        <v>2</v>
      </c>
    </row>
    <row r="162" spans="1:20" ht="87.5" customHeight="1" x14ac:dyDescent="0.25">
      <c r="A162" s="7"/>
      <c r="B162" s="7" t="s">
        <v>4</v>
      </c>
      <c r="C162" s="40" t="str">
        <f ca="1">VLOOKUP(2,Gleich!$A$4:$C$10,3,FALSE)</f>
        <v>-3(x + 4) + 16 = -1 - 4x   |T 
-3x + 4 = -1 - 4x   |+4x 
x + 4 = -1      |-4 
x = -5 
L = {-5}</v>
      </c>
      <c r="D162" s="40"/>
      <c r="E162" s="40"/>
      <c r="F162" s="40"/>
      <c r="G162" s="40"/>
      <c r="H162" s="40"/>
      <c r="I162" s="7" t="s">
        <v>3</v>
      </c>
      <c r="J162" s="40" t="str">
        <f ca="1">VLOOKUP(3,Gleich!$A$4:$C$10,3,FALSE)</f>
        <v>-5x + 4 = -4 - 7x   |+7x 
2x + 4 = -4      |-4 
2x = -8      |:2 
x = -4 
L = {-4}</v>
      </c>
      <c r="K162" s="40"/>
      <c r="L162" s="40"/>
      <c r="M162" s="40"/>
      <c r="N162" s="40"/>
      <c r="O162" s="40"/>
      <c r="P162" s="7"/>
      <c r="Q162" s="7"/>
      <c r="R162" s="7"/>
      <c r="S162" s="7"/>
      <c r="T162" s="7"/>
    </row>
    <row r="163" spans="1:20" ht="13" x14ac:dyDescent="0.3">
      <c r="A163" s="30" t="s">
        <v>107</v>
      </c>
      <c r="B163" s="7"/>
      <c r="C163" s="7"/>
      <c r="D163" s="7"/>
      <c r="E163" s="7"/>
      <c r="F163" s="7"/>
      <c r="G163" s="7"/>
      <c r="H163" s="7" t="s">
        <v>106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 ht="9" customHeight="1" x14ac:dyDescent="0.3">
      <c r="A164" s="30"/>
      <c r="B164" s="6">
        <v>1</v>
      </c>
      <c r="C164" s="6"/>
      <c r="D164" s="6"/>
      <c r="E164" s="6"/>
      <c r="F164" s="6"/>
      <c r="G164" s="6"/>
      <c r="H164" s="6"/>
      <c r="I164" s="6">
        <v>2</v>
      </c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 x14ac:dyDescent="0.25">
      <c r="A165" s="7"/>
      <c r="B165" s="7" t="s">
        <v>2</v>
      </c>
      <c r="C165" s="7" t="str">
        <f ca="1">VLOOKUP(B164,GS!$B$2:$AA$32,13,FALSE)</f>
        <v>I + II:      -24x = -120</v>
      </c>
      <c r="D165" s="7"/>
      <c r="E165" s="7"/>
      <c r="F165" s="7"/>
      <c r="G165" s="7" t="str">
        <f ca="1">IF(VLOOKUP(B164,GS!$B$2:$AA$32,14,FALSE)=0,"",VLOOKUP(B164,GS!$B$2:$AA$32,14,FALSE))</f>
        <v>| : (-24)</v>
      </c>
      <c r="H165" s="7"/>
      <c r="I165" s="7" t="s">
        <v>2</v>
      </c>
      <c r="J165" s="7" t="str">
        <f ca="1">VLOOKUP(I164,GS!$B$2:$AA$32,13,FALSE)</f>
        <v>I + II:      -30x = 120</v>
      </c>
      <c r="K165" s="7"/>
      <c r="L165" s="7"/>
      <c r="M165" s="7"/>
      <c r="N165" s="7" t="str">
        <f ca="1">IF(VLOOKUP(I164,GS!$B$2:$AA$32,14,FALSE)=0,"",VLOOKUP(I164,GS!$B$2:$AA$32,14,FALSE))</f>
        <v>| : (-30)</v>
      </c>
      <c r="O165" s="7"/>
      <c r="P165" s="7"/>
      <c r="Q165" s="7"/>
      <c r="R165" s="7"/>
      <c r="S165" s="7"/>
      <c r="T165" s="7"/>
    </row>
    <row r="166" spans="1:20" x14ac:dyDescent="0.25">
      <c r="A166" s="7"/>
      <c r="B166" s="7"/>
      <c r="C166" s="7" t="str">
        <f ca="1">VLOOKUP(B164,GS!$B$2:$AA$32,15,FALSE)</f>
        <v>x = 5</v>
      </c>
      <c r="D166" s="7"/>
      <c r="E166" s="7"/>
      <c r="F166" s="7"/>
      <c r="G166" s="7"/>
      <c r="H166" s="7"/>
      <c r="I166" s="7"/>
      <c r="J166" s="7" t="str">
        <f ca="1">VLOOKUP(I164,GS!$B$2:$AA$32,15,FALSE)</f>
        <v>x = -4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 x14ac:dyDescent="0.25">
      <c r="A167" s="7"/>
      <c r="B167" s="7"/>
      <c r="C167" s="7" t="str">
        <f ca="1">VLOOKUP(B164,GS!$B$2:$AA$32,17,FALSE)</f>
        <v>Einsetzen in 1. Gleichung</v>
      </c>
      <c r="D167" s="7"/>
      <c r="E167" s="7"/>
      <c r="F167" s="7"/>
      <c r="G167" s="7"/>
      <c r="H167" s="7"/>
      <c r="I167" s="7"/>
      <c r="J167" s="7" t="str">
        <f ca="1">VLOOKUP(I164,GS!$B$2:$AA$32,17,FALSE)</f>
        <v>Einsetzen in 1. Gleichung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x14ac:dyDescent="0.25">
      <c r="A168" s="7"/>
      <c r="B168" s="7"/>
      <c r="C168" s="7" t="str">
        <f ca="1">VLOOKUP(B164,GS!$B$2:$AA$32,19,FALSE)</f>
        <v>-8 · 5 -4y = -44</v>
      </c>
      <c r="D168" s="7"/>
      <c r="E168" s="7"/>
      <c r="F168" s="7"/>
      <c r="G168" s="7" t="str">
        <f ca="1">IF(VLOOKUP(B164,GS!$B$2:$AA$32,20,FALSE)=0,"",VLOOKUP(B164,GS!$B$2:$AA$32,20,FALSE))</f>
        <v>| T</v>
      </c>
      <c r="H168" s="7"/>
      <c r="I168" s="7"/>
      <c r="J168" s="7" t="str">
        <f ca="1">VLOOKUP(I164,GS!$B$2:$AA$32,19,FALSE)</f>
        <v>-20 · (-4) -5y = 85</v>
      </c>
      <c r="K168" s="7"/>
      <c r="L168" s="7"/>
      <c r="M168" s="7"/>
      <c r="N168" s="7" t="str">
        <f ca="1">IF(VLOOKUP(I164,GS!$B$2:$AA$32,20,FALSE)=0,"",VLOOKUP(I164,GS!$B$2:$AA$32,20,FALSE))</f>
        <v>| T</v>
      </c>
      <c r="O168" s="7"/>
      <c r="P168" s="7"/>
      <c r="Q168" s="7"/>
      <c r="R168" s="7"/>
      <c r="S168" s="7"/>
      <c r="T168" s="7"/>
    </row>
    <row r="169" spans="1:20" x14ac:dyDescent="0.25">
      <c r="A169" s="7"/>
      <c r="B169" s="7"/>
      <c r="C169" s="7" t="str">
        <f ca="1">VLOOKUP(B164,GS!$B$2:$AA$32,21,FALSE)</f>
        <v>-40 -4y = -44</v>
      </c>
      <c r="D169" s="7"/>
      <c r="E169" s="7"/>
      <c r="F169" s="7"/>
      <c r="G169" s="7" t="str">
        <f ca="1">IF(VLOOKUP(B164,GS!$B$2:$AA$32,22,FALSE)=0,"",VLOOKUP(B164,GS!$B$2:$AA$32,22,FALSE))</f>
        <v>| + 40</v>
      </c>
      <c r="H169" s="7"/>
      <c r="I169" s="7"/>
      <c r="J169" s="7" t="str">
        <f ca="1">VLOOKUP(I164,GS!$B$2:$AA$32,21,FALSE)</f>
        <v>80 -5y = 85</v>
      </c>
      <c r="K169" s="7"/>
      <c r="L169" s="7"/>
      <c r="M169" s="7"/>
      <c r="N169" s="7" t="str">
        <f ca="1">IF(VLOOKUP(I164,GS!$B$2:$AA$32,22,FALSE)=0,"",VLOOKUP(I164,GS!$B$2:$AA$32,22,FALSE))</f>
        <v>| -80</v>
      </c>
      <c r="O169" s="7"/>
      <c r="P169" s="7"/>
      <c r="Q169" s="7"/>
      <c r="R169" s="7"/>
      <c r="S169" s="7"/>
      <c r="T169" s="7"/>
    </row>
    <row r="170" spans="1:20" x14ac:dyDescent="0.25">
      <c r="A170" s="7"/>
      <c r="B170" s="7"/>
      <c r="C170" s="7" t="str">
        <f ca="1">VLOOKUP(B164,GS!$B$2:$AA$32,23,FALSE)</f>
        <v>-4y = -4</v>
      </c>
      <c r="D170" s="7"/>
      <c r="E170" s="7"/>
      <c r="F170" s="7"/>
      <c r="G170" s="7" t="str">
        <f ca="1">IF(VLOOKUP(B164,GS!$B$2:$AA$32,24,FALSE)=0,"",VLOOKUP(B164,GS!$B$2:$AA$32,24,FALSE))</f>
        <v>| : (-4)</v>
      </c>
      <c r="H170" s="7"/>
      <c r="I170" s="7"/>
      <c r="J170" s="7" t="str">
        <f ca="1">VLOOKUP(I164,GS!$B$2:$AA$32,23,FALSE)</f>
        <v>-5y = 5</v>
      </c>
      <c r="K170" s="7"/>
      <c r="L170" s="7"/>
      <c r="M170" s="7"/>
      <c r="N170" s="7" t="str">
        <f ca="1">IF(VLOOKUP(I164,GS!$B$2:$AA$32,24,FALSE)=0,"",VLOOKUP(I164,GS!$B$2:$AA$32,24,FALSE))</f>
        <v>| : (-5)</v>
      </c>
      <c r="O170" s="7"/>
      <c r="P170" s="7"/>
      <c r="Q170" s="7"/>
      <c r="R170" s="7"/>
      <c r="S170" s="7"/>
      <c r="T170" s="7"/>
    </row>
    <row r="171" spans="1:20" x14ac:dyDescent="0.25">
      <c r="A171" s="7"/>
      <c r="B171" s="7"/>
      <c r="C171" s="7" t="str">
        <f ca="1">IF(VLOOKUP(B164,GS!$B$2:$AA$32,25,FALSE)=0,"",VLOOKUP(B164,GS!$B$2:$AA$32,25,FALSE))</f>
        <v>y = 1</v>
      </c>
      <c r="D171" s="7"/>
      <c r="E171" s="7"/>
      <c r="F171" s="7"/>
      <c r="G171" s="7"/>
      <c r="H171" s="7"/>
      <c r="I171" s="7"/>
      <c r="J171" s="7" t="str">
        <f ca="1">IF(VLOOKUP(I164,GS!$B$2:$AA$32,25,FALSE)=0,"",VLOOKUP(I164,GS!$B$2:$AA$32,25,FALSE))</f>
        <v>y = -1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x14ac:dyDescent="0.25">
      <c r="A172" s="7"/>
      <c r="B172" s="7"/>
      <c r="C172" s="7" t="str">
        <f ca="1">IF(VLOOKUP(B164,GS!$B$2:$AA$32,26,FALSE)=0,"",VLOOKUP(B164,GS!$B$2:$AA$32,26,FALSE))</f>
        <v>L = { (5|1) }</v>
      </c>
      <c r="D172" s="7"/>
      <c r="E172" s="7"/>
      <c r="F172" s="7"/>
      <c r="G172" s="7"/>
      <c r="H172" s="7"/>
      <c r="I172" s="7"/>
      <c r="J172" s="7" t="str">
        <f ca="1">IF(VLOOKUP(I164,GS!$B$2:$AA$32,26,FALSE)=0,"",VLOOKUP(I164,GS!$B$2:$AA$32,26,FALSE))</f>
        <v>L = { (-4|-1) }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x14ac:dyDescent="0.25">
      <c r="A173" s="6"/>
      <c r="B173" s="6">
        <v>1</v>
      </c>
      <c r="C173" s="6"/>
      <c r="D173" s="6"/>
      <c r="E173" s="6"/>
      <c r="F173" s="6"/>
      <c r="G173" s="6"/>
      <c r="H173" s="6"/>
      <c r="I173" s="6">
        <v>2</v>
      </c>
      <c r="J173" s="6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x14ac:dyDescent="0.25">
      <c r="A174" s="7"/>
      <c r="B174" s="7" t="str">
        <f>CHAR(B173+96)&amp;")"</f>
        <v>a)</v>
      </c>
      <c r="C174" s="37" t="str">
        <f ca="1">VLOOKUP(B173,'GS2'!$B$3:$AB$33,3,FALSE)</f>
        <v>-4x -5y = 5</v>
      </c>
      <c r="D174" s="38"/>
      <c r="E174" s="39"/>
      <c r="F174" s="7"/>
      <c r="G174" s="7" t="str">
        <f ca="1">VLOOKUP(B173,'GS2'!$B$3:$AF$33,17,FALSE)</f>
        <v>| · 1</v>
      </c>
      <c r="H174" s="7"/>
      <c r="I174" s="7" t="str">
        <f>CHAR(I173+96)&amp;")"</f>
        <v>b)</v>
      </c>
      <c r="J174" s="37" t="str">
        <f ca="1">VLOOKUP(I173,'GS2'!$B$3:$AB$33,3,FALSE)</f>
        <v>-1x + 4y = -6</v>
      </c>
      <c r="K174" s="38"/>
      <c r="L174" s="39"/>
      <c r="M174" s="7"/>
      <c r="N174" s="7" t="str">
        <f ca="1">VLOOKUP(I173,'GS2'!$B$3:$AF$33,17,FALSE)</f>
        <v>| · 5</v>
      </c>
      <c r="O174" s="7"/>
      <c r="P174" s="7"/>
      <c r="Q174" s="7"/>
      <c r="R174" s="7"/>
      <c r="S174" s="7"/>
      <c r="T174" s="7"/>
    </row>
    <row r="175" spans="1:20" x14ac:dyDescent="0.25">
      <c r="A175" s="7"/>
      <c r="B175" s="7"/>
      <c r="C175" s="37" t="str">
        <f ca="1">VLOOKUP(B173,'GS2'!$B$3:$AB$33,4,FALSE)</f>
        <v>2x + 5y = 5</v>
      </c>
      <c r="D175" s="38"/>
      <c r="E175" s="39"/>
      <c r="F175" s="7"/>
      <c r="G175" s="7" t="str">
        <f ca="1">VLOOKUP(B173,'GS2'!$B$3:$AF$33,18,FALSE)</f>
        <v>| · 2</v>
      </c>
      <c r="H175" s="7"/>
      <c r="I175" s="7"/>
      <c r="J175" s="37" t="str">
        <f ca="1">VLOOKUP(I173,'GS2'!$B$3:$AB$33,4,FALSE)</f>
        <v>5x -5y = 0</v>
      </c>
      <c r="K175" s="38"/>
      <c r="L175" s="39"/>
      <c r="M175" s="7"/>
      <c r="N175" s="7" t="str">
        <f ca="1">VLOOKUP(I173,'GS2'!$B$3:$AF$33,18,FALSE)</f>
        <v>| · 1</v>
      </c>
      <c r="O175" s="7"/>
      <c r="P175" s="7"/>
      <c r="Q175" s="7"/>
      <c r="R175" s="7"/>
      <c r="S175" s="7"/>
      <c r="T175" s="7"/>
    </row>
    <row r="176" spans="1:20" x14ac:dyDescent="0.25">
      <c r="A176" s="7"/>
      <c r="B176" s="7"/>
      <c r="C176" s="31"/>
      <c r="D176" s="7"/>
      <c r="E176" s="7"/>
      <c r="F176" s="7"/>
      <c r="G176" s="7"/>
      <c r="H176" s="7"/>
      <c r="I176" s="7"/>
      <c r="J176" s="31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 x14ac:dyDescent="0.25">
      <c r="A177" s="7"/>
      <c r="B177" s="7"/>
      <c r="C177" s="37" t="str">
        <f ca="1">VLOOKUP(B173,'GS2'!$B$3:$AB$33,21,FALSE)</f>
        <v>-4x -5y = 5</v>
      </c>
      <c r="D177" s="38"/>
      <c r="E177" s="39"/>
      <c r="F177" s="7"/>
      <c r="G177" s="33" t="s">
        <v>119</v>
      </c>
      <c r="H177" s="7"/>
      <c r="I177" s="7"/>
      <c r="J177" s="37" t="str">
        <f ca="1">VLOOKUP(I173,'GS2'!$B$3:$AB$33,21,FALSE)</f>
        <v>-5x + 20y = -30</v>
      </c>
      <c r="K177" s="38"/>
      <c r="L177" s="39"/>
      <c r="M177" s="7"/>
      <c r="N177" s="33" t="s">
        <v>119</v>
      </c>
      <c r="O177" s="7"/>
      <c r="P177" s="7"/>
      <c r="Q177" s="7"/>
      <c r="R177" s="7"/>
      <c r="S177" s="7"/>
      <c r="T177" s="7"/>
    </row>
    <row r="178" spans="1:20" x14ac:dyDescent="0.25">
      <c r="A178" s="7"/>
      <c r="B178" s="7"/>
      <c r="C178" s="37" t="str">
        <f ca="1">VLOOKUP(B173,'GS2'!$B$3:$AB$33,22,FALSE)</f>
        <v>4x + 10y = 10</v>
      </c>
      <c r="D178" s="38"/>
      <c r="E178" s="39"/>
      <c r="F178" s="7"/>
      <c r="G178" s="33" t="s">
        <v>120</v>
      </c>
      <c r="H178" s="7"/>
      <c r="I178" s="7"/>
      <c r="J178" s="37" t="str">
        <f ca="1">VLOOKUP(I173,'GS2'!$B$3:$AB$33,22,FALSE)</f>
        <v>5x -5y = 0</v>
      </c>
      <c r="K178" s="38"/>
      <c r="L178" s="39"/>
      <c r="M178" s="7"/>
      <c r="N178" s="33" t="s">
        <v>120</v>
      </c>
      <c r="O178" s="7"/>
      <c r="P178" s="7"/>
      <c r="Q178" s="7"/>
      <c r="R178" s="7"/>
      <c r="S178" s="7"/>
      <c r="T178" s="7"/>
    </row>
    <row r="179" spans="1:20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 x14ac:dyDescent="0.25">
      <c r="A180" s="7"/>
      <c r="B180" s="7"/>
      <c r="C180" s="33" t="str">
        <f ca="1">VLOOKUP(B173,'GS2'!$B$3:$AB$33,23,FALSE)</f>
        <v>5y = 15</v>
      </c>
      <c r="D180" s="7"/>
      <c r="E180" s="7"/>
      <c r="F180" s="7"/>
      <c r="G180" s="7" t="str">
        <f ca="1">VLOOKUP(B173,'GS2'!$B$3:$AB$33,24,FALSE)</f>
        <v>| : 5</v>
      </c>
      <c r="H180" s="7"/>
      <c r="I180" s="7"/>
      <c r="J180" s="33" t="str">
        <f ca="1">VLOOKUP(I173,'GS2'!$B$3:$AB$33,23,FALSE)</f>
        <v>15y = -30</v>
      </c>
      <c r="K180" s="7"/>
      <c r="L180" s="7"/>
      <c r="M180" s="7"/>
      <c r="N180" s="7" t="str">
        <f ca="1">VLOOKUP(I173,'GS2'!$B$3:$AB$33,24,FALSE)</f>
        <v>| : 15</v>
      </c>
      <c r="O180" s="7"/>
      <c r="P180" s="7"/>
      <c r="Q180" s="7"/>
      <c r="R180" s="7"/>
      <c r="S180" s="7"/>
      <c r="T180" s="7"/>
    </row>
    <row r="181" spans="1:20" ht="13" x14ac:dyDescent="0.3">
      <c r="A181" s="7"/>
      <c r="B181" s="7"/>
      <c r="C181" s="21" t="str">
        <f ca="1">VLOOKUP(B173,'GS2'!$B$3:$AB$33,25,FALSE)</f>
        <v>y = 3</v>
      </c>
      <c r="D181" s="7"/>
      <c r="E181" s="7"/>
      <c r="F181" s="7"/>
      <c r="G181" s="7"/>
      <c r="H181" s="7"/>
      <c r="I181" s="7"/>
      <c r="J181" s="21" t="str">
        <f ca="1">VLOOKUP(I173,'GS2'!$B$3:$AB$33,25,FALSE)</f>
        <v>y = -2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 x14ac:dyDescent="0.25">
      <c r="A182" s="7"/>
      <c r="B182" s="7"/>
      <c r="C182" s="31"/>
      <c r="D182" s="7"/>
      <c r="E182" s="7"/>
      <c r="F182" s="7"/>
      <c r="G182" s="7"/>
      <c r="H182" s="7"/>
      <c r="I182" s="7"/>
      <c r="J182" s="31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 x14ac:dyDescent="0.25">
      <c r="A183" s="7"/>
      <c r="B183" s="7"/>
      <c r="C183" s="22" t="s">
        <v>121</v>
      </c>
      <c r="D183" s="7"/>
      <c r="E183" s="7"/>
      <c r="F183" s="7"/>
      <c r="G183" s="7"/>
      <c r="H183" s="7"/>
      <c r="I183" s="7"/>
      <c r="J183" s="22" t="s">
        <v>121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x14ac:dyDescent="0.25">
      <c r="A184" s="7"/>
      <c r="B184" s="7"/>
      <c r="C184" s="33" t="str">
        <f ca="1">VLOOKUP(B173,'GS2'!$B$3:$BB$33,29,FALSE)</f>
        <v>-4x -5·3 = 5</v>
      </c>
      <c r="D184" s="7"/>
      <c r="E184" s="7"/>
      <c r="F184" s="7"/>
      <c r="G184" s="7" t="s">
        <v>122</v>
      </c>
      <c r="H184" s="7"/>
      <c r="I184" s="7"/>
      <c r="J184" s="33" t="str">
        <f ca="1">VLOOKUP(I173,'GS2'!$B$3:$BB$33,29,FALSE)</f>
        <v>-1x + 4·(-2) = -6</v>
      </c>
      <c r="K184" s="7"/>
      <c r="L184" s="7"/>
      <c r="M184" s="7"/>
      <c r="N184" s="7" t="s">
        <v>122</v>
      </c>
      <c r="O184" s="7"/>
      <c r="P184" s="7"/>
      <c r="Q184" s="7"/>
      <c r="R184" s="7"/>
      <c r="S184" s="7"/>
      <c r="T184" s="7"/>
    </row>
    <row r="185" spans="1:20" x14ac:dyDescent="0.25">
      <c r="A185" s="7"/>
      <c r="B185" s="7"/>
      <c r="C185" s="33" t="str">
        <f ca="1">VLOOKUP(B173,'GS2'!$B$3:$BB$33,32,FALSE)</f>
        <v>-4x -15 = 5</v>
      </c>
      <c r="D185" s="7"/>
      <c r="E185" s="7"/>
      <c r="F185" s="7"/>
      <c r="G185" s="33" t="str">
        <f ca="1">VLOOKUP(B173,'GS2'!$B$3:$BB$33,35,FALSE)</f>
        <v>| +15</v>
      </c>
      <c r="H185" s="7"/>
      <c r="I185" s="7"/>
      <c r="J185" s="33" t="str">
        <f ca="1">VLOOKUP(I173,'GS2'!$B$3:$BB$33,32,FALSE)</f>
        <v>-1x -8 = -6</v>
      </c>
      <c r="K185" s="7"/>
      <c r="L185" s="7"/>
      <c r="M185" s="7"/>
      <c r="N185" s="33" t="str">
        <f ca="1">VLOOKUP(I173,'GS2'!$B$3:$BB$33,35,FALSE)</f>
        <v>| +8</v>
      </c>
      <c r="O185" s="7"/>
      <c r="P185" s="7"/>
      <c r="Q185" s="7"/>
      <c r="R185" s="7"/>
      <c r="S185" s="7"/>
      <c r="T185" s="7"/>
    </row>
    <row r="186" spans="1:20" x14ac:dyDescent="0.25">
      <c r="A186" s="7"/>
      <c r="B186" s="7"/>
      <c r="C186" s="33" t="str">
        <f ca="1">VLOOKUP(B173,'GS2'!$B$3:$BB$33,38,FALSE)</f>
        <v>-4x = 20</v>
      </c>
      <c r="D186" s="7"/>
      <c r="E186" s="7"/>
      <c r="F186" s="7"/>
      <c r="G186" s="33" t="str">
        <f ca="1">VLOOKUP(B173,'GS2'!$B$3:$BB$33,41,FALSE)</f>
        <v>| :(-4)</v>
      </c>
      <c r="H186" s="7"/>
      <c r="I186" s="7"/>
      <c r="J186" s="33" t="str">
        <f ca="1">VLOOKUP(I173,'GS2'!$B$3:$BB$33,38,FALSE)</f>
        <v>-1x = 2</v>
      </c>
      <c r="K186" s="7"/>
      <c r="L186" s="7"/>
      <c r="M186" s="7"/>
      <c r="N186" s="33" t="str">
        <f ca="1">VLOOKUP(I173,'GS2'!$B$3:$BB$33,41,FALSE)</f>
        <v>| :(-1)</v>
      </c>
      <c r="O186" s="7"/>
      <c r="P186" s="7"/>
      <c r="Q186" s="7"/>
      <c r="R186" s="7"/>
      <c r="S186" s="7"/>
      <c r="T186" s="7"/>
    </row>
    <row r="187" spans="1:20" ht="13" x14ac:dyDescent="0.3">
      <c r="A187" s="7"/>
      <c r="B187" s="7"/>
      <c r="C187" s="23" t="str">
        <f ca="1">VLOOKUP(B173,'GS2'!$B$3:$BB$33,42,FALSE)</f>
        <v>x = -5</v>
      </c>
      <c r="D187" s="7"/>
      <c r="E187" s="7"/>
      <c r="F187" s="7"/>
      <c r="G187" s="7"/>
      <c r="H187" s="7"/>
      <c r="I187" s="7"/>
      <c r="J187" s="23" t="str">
        <f ca="1">VLOOKUP(I173,'GS2'!$B$3:$BB$33,42,FALSE)</f>
        <v>x = -2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 ht="13" x14ac:dyDescent="0.3">
      <c r="A189" s="7"/>
      <c r="B189" s="7"/>
      <c r="C189" s="23" t="str">
        <f ca="1">VLOOKUP(B173,'GS2'!$B$3:$BB$33,43,FALSE)</f>
        <v>L = { (-5|3) }</v>
      </c>
      <c r="D189" s="7"/>
      <c r="E189" s="7"/>
      <c r="F189" s="7"/>
      <c r="G189" s="7"/>
      <c r="H189" s="7"/>
      <c r="I189" s="7"/>
      <c r="J189" s="23" t="str">
        <f ca="1">VLOOKUP(I173,'GS2'!$B$3:$BB$33,43,FALSE)</f>
        <v>L = { (-2|-2) }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 ht="13" x14ac:dyDescent="0.3">
      <c r="A191" s="30" t="s">
        <v>134</v>
      </c>
      <c r="B191" s="7"/>
      <c r="C191" s="7"/>
      <c r="D191" s="7"/>
      <c r="E191" s="7"/>
      <c r="F191" s="7"/>
      <c r="G191" s="7"/>
      <c r="H191" s="7" t="s">
        <v>135</v>
      </c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 ht="7" customHeight="1" x14ac:dyDescent="0.3">
      <c r="A192" s="30"/>
      <c r="B192" s="7"/>
      <c r="C192" s="7"/>
      <c r="D192" s="7"/>
      <c r="E192" s="7"/>
      <c r="F192" s="7"/>
      <c r="G192" s="7"/>
      <c r="H192" s="6"/>
      <c r="I192" s="6"/>
      <c r="J192" s="6" t="s">
        <v>18</v>
      </c>
      <c r="K192" s="6" t="s">
        <v>19</v>
      </c>
      <c r="L192" s="34"/>
      <c r="M192" s="6"/>
      <c r="N192" s="7"/>
      <c r="O192" s="7"/>
      <c r="P192" s="7"/>
      <c r="Q192" s="7"/>
      <c r="R192" s="7"/>
      <c r="S192" s="7"/>
      <c r="T192" s="7"/>
    </row>
    <row r="193" spans="1:20" x14ac:dyDescent="0.25">
      <c r="A193" s="7"/>
      <c r="B193" s="7" t="str">
        <f ca="1">M193&amp;", denn f( "&amp;J193&amp;" ) = "&amp;K193&amp;IF(M193="Nein"," statt "&amp;L193,"")</f>
        <v>Ja, denn f( -3 ) = 23</v>
      </c>
      <c r="C193" s="7"/>
      <c r="D193" s="7"/>
      <c r="E193" s="7"/>
      <c r="F193" s="7"/>
      <c r="G193" s="7"/>
      <c r="H193" s="6">
        <f t="shared" ref="H193:J195" ca="1" si="23">RANDBETWEEN(2,5)*(-1)^RANDBETWEEN(1,9)</f>
        <v>-4</v>
      </c>
      <c r="I193" s="6">
        <f t="shared" ca="1" si="23"/>
        <v>2</v>
      </c>
      <c r="J193" s="6">
        <f t="shared" ca="1" si="23"/>
        <v>-3</v>
      </c>
      <c r="K193" s="6">
        <f ca="1">J193^2+H193*J193+I193</f>
        <v>23</v>
      </c>
      <c r="L193" s="34">
        <f ca="1">RANDBETWEEN(0,1)*4+K193</f>
        <v>23</v>
      </c>
      <c r="M193" s="6" t="str">
        <f ca="1">IF(K193=L193,"Ja","Nein")</f>
        <v>Ja</v>
      </c>
      <c r="N193" s="6"/>
      <c r="O193" s="24"/>
      <c r="P193" s="7"/>
      <c r="Q193" s="7"/>
      <c r="R193" s="7"/>
      <c r="S193" s="7"/>
      <c r="T193" s="7"/>
    </row>
    <row r="194" spans="1:20" x14ac:dyDescent="0.25">
      <c r="A194" s="7"/>
      <c r="B194" s="7" t="str">
        <f ca="1">M194&amp;", denn f( "&amp;J194&amp;" ) = "&amp;K194&amp;IF(M194="Nein"," statt "&amp;L194,"")</f>
        <v>Ja, denn f( -5 ) = 14</v>
      </c>
      <c r="C194" s="7"/>
      <c r="D194" s="7"/>
      <c r="E194" s="7"/>
      <c r="F194" s="7"/>
      <c r="G194" s="7"/>
      <c r="H194" s="6">
        <f t="shared" ca="1" si="23"/>
        <v>3</v>
      </c>
      <c r="I194" s="6">
        <f t="shared" ca="1" si="23"/>
        <v>-2</v>
      </c>
      <c r="J194" s="6">
        <f t="shared" ca="1" si="23"/>
        <v>-5</v>
      </c>
      <c r="K194" s="6">
        <f ca="1">(J194+H194)*(J194+I194)</f>
        <v>14</v>
      </c>
      <c r="L194" s="34">
        <f ca="1">RANDBETWEEN(0,1)*4+K194</f>
        <v>14</v>
      </c>
      <c r="M194" s="6" t="str">
        <f ca="1">IF(K194=L194,"Ja","Nein")</f>
        <v>Ja</v>
      </c>
      <c r="N194" s="6"/>
      <c r="O194" s="24"/>
      <c r="P194" s="7"/>
      <c r="Q194" s="7"/>
      <c r="R194" s="7"/>
      <c r="S194" s="7"/>
      <c r="T194" s="7"/>
    </row>
    <row r="195" spans="1:20" x14ac:dyDescent="0.25">
      <c r="A195" s="7"/>
      <c r="B195" s="7" t="str">
        <f ca="1">M195&amp;", denn f( "&amp;J195&amp;" ) = "&amp;K195&amp;IF(M195="Nein"," statt "&amp;L195,"")</f>
        <v>Ja, denn f( 3 ) = 62</v>
      </c>
      <c r="C195" s="7"/>
      <c r="D195" s="7"/>
      <c r="E195" s="7"/>
      <c r="F195" s="7"/>
      <c r="G195" s="7"/>
      <c r="H195" s="6">
        <f t="shared" ca="1" si="23"/>
        <v>5</v>
      </c>
      <c r="I195" s="6">
        <f t="shared" ca="1" si="23"/>
        <v>-2</v>
      </c>
      <c r="J195" s="6">
        <f t="shared" ca="1" si="23"/>
        <v>3</v>
      </c>
      <c r="K195" s="6">
        <f ca="1">(J195+H195)^2+I195</f>
        <v>62</v>
      </c>
      <c r="L195" s="34">
        <f ca="1">RANDBETWEEN(0,1)*4+K195</f>
        <v>62</v>
      </c>
      <c r="M195" s="6" t="str">
        <f ca="1">IF(K195=L195,"Ja","Nein")</f>
        <v>Ja</v>
      </c>
      <c r="N195" s="6"/>
      <c r="O195" s="24"/>
      <c r="P195" s="7"/>
      <c r="Q195" s="7"/>
      <c r="R195" s="7"/>
      <c r="S195" s="7"/>
      <c r="T195" s="7"/>
    </row>
    <row r="196" spans="1:20" ht="7" customHeight="1" x14ac:dyDescent="0.3">
      <c r="A196" s="30"/>
      <c r="B196" s="7"/>
      <c r="C196" s="7"/>
      <c r="D196" s="7"/>
      <c r="E196" s="7"/>
      <c r="F196" s="7"/>
      <c r="G196" s="7"/>
      <c r="H196" s="6"/>
      <c r="I196" s="6"/>
      <c r="J196" s="6"/>
      <c r="K196" s="6"/>
      <c r="L196" s="34"/>
      <c r="M196" s="6"/>
      <c r="N196" s="7"/>
      <c r="O196" s="7"/>
      <c r="P196" s="7"/>
      <c r="Q196" s="7"/>
      <c r="R196" s="7"/>
      <c r="S196" s="7"/>
      <c r="T196" s="7"/>
    </row>
    <row r="197" spans="1:20" ht="13" x14ac:dyDescent="0.3">
      <c r="A197" s="30" t="s">
        <v>137</v>
      </c>
      <c r="B197" s="7"/>
      <c r="C197" s="7"/>
      <c r="D197" s="7"/>
      <c r="E197" s="7"/>
      <c r="F197" s="7"/>
      <c r="G197" s="7"/>
      <c r="H197" s="7" t="s">
        <v>16</v>
      </c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7" customHeight="1" x14ac:dyDescent="0.3">
      <c r="A198" s="30"/>
      <c r="B198" s="7"/>
      <c r="C198" s="7"/>
      <c r="D198" s="7"/>
      <c r="E198" s="7"/>
      <c r="F198" s="7"/>
      <c r="G198" s="7"/>
      <c r="H198" s="6"/>
      <c r="I198" s="6"/>
      <c r="J198" s="6"/>
      <c r="K198" s="6"/>
      <c r="L198" s="34"/>
      <c r="M198" s="6"/>
      <c r="N198" s="7"/>
      <c r="O198" s="7"/>
      <c r="P198" s="7"/>
      <c r="Q198" s="7"/>
      <c r="R198" s="7"/>
      <c r="S198" s="7"/>
      <c r="T198" s="7"/>
    </row>
    <row r="199" spans="1:20" x14ac:dyDescent="0.25">
      <c r="A199" s="7"/>
      <c r="B199" s="7" t="s">
        <v>138</v>
      </c>
      <c r="C199" s="7" t="str">
        <f ca="1">"f(x) = "&amp;IF(Graph!$B2&lt;0,"- ","")&amp;"( x "&amp;IF(Graph!$D2&gt;0," - "," + ")&amp;ABS(Graph!$D2)&amp;" ) ² "&amp;IF(Graph!$F2&lt;0," - "," + ")&amp;ABS(Graph!$F2)</f>
        <v>f(x) = ( x  + 2 ) ²  - 2</v>
      </c>
      <c r="D199" s="7"/>
      <c r="E199" s="7"/>
      <c r="F199" s="7"/>
      <c r="G199" s="7"/>
      <c r="H199" s="7"/>
      <c r="I199" s="7" t="s">
        <v>136</v>
      </c>
      <c r="J199" s="7" t="str">
        <f ca="1">"f(x) = "&amp;IF(Graph!$B5&lt;0,"- ","")&amp;"( x "&amp;IF(Graph!$D5&gt;0," - "," + ")&amp;ABS(Graph!$D5)&amp;" ) ² "&amp;IF(Graph!$F5&lt;0," - "," + ")&amp;ABS(Graph!$F5)</f>
        <v>f(x) = - ( x  + 2 ) ²  - 3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7" customHeight="1" x14ac:dyDescent="0.3">
      <c r="A200" s="30"/>
      <c r="B200" s="7"/>
      <c r="C200" s="7"/>
      <c r="D200" s="7"/>
      <c r="E200" s="7"/>
      <c r="F200" s="7"/>
      <c r="G200" s="7"/>
      <c r="H200" s="6"/>
      <c r="I200" s="6"/>
      <c r="J200" s="6"/>
      <c r="K200" s="6"/>
      <c r="L200" s="34"/>
      <c r="M200" s="6"/>
      <c r="N200" s="7"/>
      <c r="O200" s="7"/>
      <c r="P200" s="7"/>
      <c r="Q200" s="7"/>
      <c r="R200" s="7"/>
      <c r="S200" s="7"/>
      <c r="T200" s="7"/>
    </row>
    <row r="201" spans="1:20" ht="13" x14ac:dyDescent="0.3">
      <c r="A201" s="30" t="s">
        <v>148</v>
      </c>
      <c r="B201" s="7"/>
      <c r="C201" s="7"/>
      <c r="D201" s="7"/>
      <c r="E201" s="7"/>
      <c r="F201" s="7"/>
      <c r="G201" s="7"/>
      <c r="H201" s="7" t="s">
        <v>139</v>
      </c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 s="6" customFormat="1" ht="7" customHeight="1" x14ac:dyDescent="0.3">
      <c r="A202" s="35">
        <v>1</v>
      </c>
      <c r="J202" s="6">
        <v>2</v>
      </c>
      <c r="L202" s="34"/>
    </row>
    <row r="203" spans="1:20" x14ac:dyDescent="0.25">
      <c r="A203" s="7" t="str">
        <f>CHAR(A202+96)&amp;")"</f>
        <v>a)</v>
      </c>
      <c r="B203" s="7" t="str">
        <f ca="1">IF(VLOOKUP(A202,Umform!$A$2:$X$25,18,FALSE)&lt;&gt;0,VLOOKUP(A202,Umform!$A$2:$X$25,18,FALSE),"")</f>
        <v>Quadratische Ergänzung</v>
      </c>
      <c r="C203" s="7"/>
      <c r="D203" s="7"/>
      <c r="E203" s="7"/>
      <c r="F203" s="7"/>
      <c r="G203" s="7"/>
      <c r="H203" s="7"/>
      <c r="I203" s="7"/>
      <c r="J203" s="7" t="str">
        <f>CHAR(J202+96)&amp;")"</f>
        <v>b)</v>
      </c>
      <c r="K203" s="7" t="str">
        <f ca="1">IF(VLOOKUP(J202,Umform!$A$2:$X$25,18,FALSE)&lt;&gt;0,VLOOKUP(J202,Umform!$A$2:$X$25,18,FALSE),"")</f>
        <v>(x - 3)² - 9 = 0 | + 9</v>
      </c>
      <c r="L203" s="7"/>
      <c r="M203" s="7"/>
      <c r="N203" s="7"/>
      <c r="O203" s="7"/>
      <c r="P203" s="7"/>
      <c r="Q203" s="7"/>
      <c r="R203" s="7"/>
      <c r="S203" s="7"/>
      <c r="T203" s="7"/>
    </row>
    <row r="204" spans="1:20" x14ac:dyDescent="0.25">
      <c r="A204" s="7"/>
      <c r="B204" s="7" t="str">
        <f ca="1">IF(VLOOKUP(A202,Umform!$A$2:$X$25,19,FALSE)&lt;&gt;0,VLOOKUP(A202,Umform!$A$2:$X$25,19,FALSE),"")</f>
        <v>f(x) = x² + 1x - 30</v>
      </c>
      <c r="C204" s="7"/>
      <c r="D204" s="7"/>
      <c r="E204" s="7"/>
      <c r="F204" s="7"/>
      <c r="G204" s="7"/>
      <c r="H204" s="7"/>
      <c r="I204" s="7"/>
      <c r="J204" s="7"/>
      <c r="K204" s="7" t="str">
        <f ca="1">IF(VLOOKUP(J202,Umform!$A$2:$X$25,19,FALSE)&lt;&gt;0,VLOOKUP(J202,Umform!$A$2:$X$25,19,FALSE),"")</f>
        <v>(x - 3)² = 9 | √</v>
      </c>
      <c r="L204" s="7"/>
      <c r="M204" s="7"/>
      <c r="N204" s="7"/>
      <c r="O204" s="7"/>
      <c r="P204" s="7"/>
      <c r="Q204" s="7"/>
      <c r="R204" s="7"/>
      <c r="S204" s="7"/>
      <c r="T204" s="7"/>
    </row>
    <row r="205" spans="1:20" x14ac:dyDescent="0.25">
      <c r="A205" s="7"/>
      <c r="B205" s="7" t="str">
        <f ca="1">IF(VLOOKUP(A202,Umform!$A$2:$X$25,20,FALSE)&lt;&gt;0,VLOOKUP(A202,Umform!$A$2:$X$25,20,FALSE),"")</f>
        <v>= x² + 1x + 0,25 - 0,25 - 30</v>
      </c>
      <c r="C205" s="7"/>
      <c r="D205" s="7"/>
      <c r="E205" s="7"/>
      <c r="F205" s="7"/>
      <c r="G205" s="7"/>
      <c r="H205" s="7"/>
      <c r="I205" s="7"/>
      <c r="J205" s="7"/>
      <c r="K205" s="7" t="str">
        <f ca="1">IF(VLOOKUP(J202,Umform!$A$2:$X$25,20,FALSE)&lt;&gt;0,VLOOKUP(J202,Umform!$A$2:$X$25,20,FALSE),"")</f>
        <v>x - 3 = 3 | +3   und   x - 3 = -3 | +3</v>
      </c>
      <c r="L205" s="7"/>
      <c r="M205" s="7"/>
      <c r="N205" s="7"/>
      <c r="O205" s="7"/>
      <c r="P205" s="7"/>
      <c r="Q205" s="7"/>
      <c r="R205" s="7"/>
      <c r="S205" s="7"/>
      <c r="T205" s="7"/>
    </row>
    <row r="206" spans="1:20" x14ac:dyDescent="0.25">
      <c r="A206" s="7"/>
      <c r="B206" s="7" t="str">
        <f ca="1">IF(VLOOKUP(A202,Umform!$A$2:$X$25,21,FALSE)&lt;&gt;0,VLOOKUP(A202,Umform!$A$2:$X$25,21,FALSE),"")</f>
        <v>= (x + 0,5)² - 30,25</v>
      </c>
      <c r="C206" s="7"/>
      <c r="D206" s="7"/>
      <c r="E206" s="7"/>
      <c r="F206" s="7"/>
      <c r="G206" s="7"/>
      <c r="H206" s="7"/>
      <c r="I206" s="7"/>
      <c r="J206" s="7"/>
      <c r="K206" s="7" t="str">
        <f ca="1">IF(VLOOKUP(J202,Umform!$A$2:$X$25,21,FALSE)&lt;&gt;0,VLOOKUP(J202,Umform!$A$2:$X$25,21,FALSE),"")</f>
        <v>x = 6    und    x = 0</v>
      </c>
      <c r="L206" s="7"/>
      <c r="M206" s="7"/>
      <c r="N206" s="7"/>
      <c r="O206" s="7"/>
      <c r="P206" s="7"/>
      <c r="Q206" s="7"/>
      <c r="R206" s="7"/>
      <c r="S206" s="7"/>
      <c r="T206" s="7"/>
    </row>
    <row r="207" spans="1:20" x14ac:dyDescent="0.25">
      <c r="A207" s="7"/>
      <c r="B207" s="7" t="str">
        <f ca="1">IF(VLOOKUP(A202,Umform!$A$2:$X$25,22,FALSE)&lt;&gt;0,VLOOKUP(A202,Umform!$A$2:$X$25,22,FALSE),"")</f>
        <v/>
      </c>
      <c r="C207" s="7"/>
      <c r="D207" s="7"/>
      <c r="E207" s="7"/>
      <c r="F207" s="7"/>
      <c r="G207" s="7"/>
      <c r="H207" s="7"/>
      <c r="I207" s="7"/>
      <c r="J207" s="7"/>
      <c r="K207" s="7" t="str">
        <f ca="1">IF(VLOOKUP(J202,Umform!$A$2:$X$25,22,FALSE)&lt;&gt;0,VLOOKUP(J202,Umform!$A$2:$X$25,22,FALSE),"")</f>
        <v>f(x) = (x - 6) · x</v>
      </c>
      <c r="L207" s="7"/>
      <c r="M207" s="7"/>
      <c r="N207" s="7"/>
      <c r="O207" s="7"/>
      <c r="P207" s="7"/>
      <c r="Q207" s="7"/>
      <c r="R207" s="7"/>
      <c r="S207" s="7"/>
      <c r="T207" s="7"/>
    </row>
    <row r="208" spans="1:20" s="6" customFormat="1" ht="7" customHeight="1" x14ac:dyDescent="0.3">
      <c r="A208" s="35">
        <v>3</v>
      </c>
      <c r="J208" s="6">
        <v>4</v>
      </c>
      <c r="L208" s="34"/>
    </row>
    <row r="209" spans="1:20" x14ac:dyDescent="0.25">
      <c r="A209" s="7" t="str">
        <f>CHAR(A208+96)&amp;")"</f>
        <v>c)</v>
      </c>
      <c r="B209" s="7" t="str">
        <f ca="1">IF(VLOOKUP(A208,Umform!$A$2:$X$25,18,FALSE)&lt;&gt;0,VLOOKUP(A208,Umform!$A$2:$X$25,18,FALSE),"")</f>
        <v>(x - 2)² - 4 = 0 | + 4</v>
      </c>
      <c r="C209" s="7"/>
      <c r="D209" s="7"/>
      <c r="E209" s="7"/>
      <c r="F209" s="7"/>
      <c r="G209" s="7"/>
      <c r="H209" s="7"/>
      <c r="I209" s="7"/>
      <c r="J209" s="7" t="str">
        <f>CHAR(J208+96)&amp;")"</f>
        <v>d)</v>
      </c>
      <c r="K209" s="7" t="str">
        <f ca="1">IF(VLOOKUP(J208,Umform!$A$2:$X$25,18,FALSE)&lt;&gt;0,VLOOKUP(J208,Umform!$A$2:$X$25,18,FALSE),"")</f>
        <v>Ausmultiplizieren</v>
      </c>
      <c r="L209" s="7"/>
      <c r="M209" s="7"/>
      <c r="N209" s="7"/>
      <c r="O209" s="7"/>
      <c r="P209" s="7"/>
      <c r="Q209" s="7"/>
      <c r="R209" s="7"/>
      <c r="S209" s="7"/>
      <c r="T209" s="7"/>
    </row>
    <row r="210" spans="1:20" x14ac:dyDescent="0.25">
      <c r="A210" s="7"/>
      <c r="B210" s="7" t="str">
        <f ca="1">IF(VLOOKUP(A208,Umform!$A$2:$X$25,19,FALSE)&lt;&gt;0,VLOOKUP(A208,Umform!$A$2:$X$25,19,FALSE),"")</f>
        <v>(x - 2)² = 4 | √</v>
      </c>
      <c r="C210" s="7"/>
      <c r="D210" s="7"/>
      <c r="E210" s="7"/>
      <c r="F210" s="7"/>
      <c r="G210" s="7"/>
      <c r="H210" s="7"/>
      <c r="I210" s="7"/>
      <c r="J210" s="7"/>
      <c r="K210" s="7" t="str">
        <f ca="1">IF(VLOOKUP(J208,Umform!$A$2:$X$25,19,FALSE)&lt;&gt;0,VLOOKUP(J208,Umform!$A$2:$X$25,19,FALSE),"")</f>
        <v>(x - 4)² - 3</v>
      </c>
      <c r="L210" s="7"/>
      <c r="M210" s="7"/>
      <c r="N210" s="7"/>
      <c r="O210" s="7"/>
      <c r="P210" s="7"/>
      <c r="Q210" s="7"/>
      <c r="R210" s="7"/>
      <c r="S210" s="7"/>
      <c r="T210" s="7"/>
    </row>
    <row r="211" spans="1:20" x14ac:dyDescent="0.25">
      <c r="A211" s="7"/>
      <c r="B211" s="7" t="str">
        <f ca="1">IF(VLOOKUP(A208,Umform!$A$2:$X$25,20,FALSE)&lt;&gt;0,VLOOKUP(A208,Umform!$A$2:$X$25,20,FALSE),"")</f>
        <v>x - 2 = 2 | +2   und   x - 2 = -2 | +2</v>
      </c>
      <c r="C211" s="7"/>
      <c r="D211" s="7"/>
      <c r="E211" s="7"/>
      <c r="F211" s="7"/>
      <c r="G211" s="7"/>
      <c r="H211" s="7"/>
      <c r="I211" s="7"/>
      <c r="J211" s="7"/>
      <c r="K211" s="7" t="str">
        <f ca="1">IF(VLOOKUP(J208,Umform!$A$2:$X$25,20,FALSE)&lt;&gt;0,VLOOKUP(J208,Umform!$A$2:$X$25,20,FALSE),"")</f>
        <v>= x² - 8x + 16 - 3</v>
      </c>
      <c r="L211" s="7"/>
      <c r="M211" s="7"/>
      <c r="N211" s="7"/>
      <c r="O211" s="7"/>
      <c r="P211" s="7"/>
      <c r="Q211" s="7"/>
      <c r="R211" s="7"/>
      <c r="S211" s="7"/>
      <c r="T211" s="7"/>
    </row>
    <row r="212" spans="1:20" x14ac:dyDescent="0.25">
      <c r="A212" s="7"/>
      <c r="B212" s="7" t="str">
        <f ca="1">IF(VLOOKUP(A208,Umform!$A$2:$X$25,21,FALSE)&lt;&gt;0,VLOOKUP(A208,Umform!$A$2:$X$25,21,FALSE),"")</f>
        <v>x = 4    und    x = 0</v>
      </c>
      <c r="C212" s="7"/>
      <c r="D212" s="7"/>
      <c r="E212" s="7"/>
      <c r="F212" s="7"/>
      <c r="G212" s="7"/>
      <c r="H212" s="7"/>
      <c r="I212" s="7"/>
      <c r="J212" s="7"/>
      <c r="K212" s="7" t="str">
        <f ca="1">IF(VLOOKUP(J208,Umform!$A$2:$X$25,21,FALSE)&lt;&gt;0,VLOOKUP(J208,Umform!$A$2:$X$25,21,FALSE),"")</f>
        <v>= x² - 8x + 13</v>
      </c>
      <c r="L212" s="7"/>
      <c r="M212" s="7"/>
      <c r="N212" s="7"/>
      <c r="O212" s="7"/>
      <c r="P212" s="7"/>
      <c r="Q212" s="7"/>
      <c r="R212" s="7"/>
      <c r="S212" s="7"/>
      <c r="T212" s="7"/>
    </row>
    <row r="213" spans="1:20" s="6" customFormat="1" ht="7" customHeight="1" x14ac:dyDescent="0.3">
      <c r="A213" s="35"/>
      <c r="C213" s="6" t="str">
        <f ca="1">IF(VLOOKUP(A208,Umform!$A$2:$X$25,22,FALSE)&lt;&gt;0,VLOOKUP(A208,Umform!$A$2:$X$25,22,FALSE),"")</f>
        <v>f(x) = (x - 4) · x</v>
      </c>
      <c r="K213" s="6" t="str">
        <f ca="1">IF(VLOOKUP(J208,Umform!$A$2:$X$25,22,FALSE)&lt;&gt;0,VLOOKUP(J208,Umform!$A$2:$X$25,22,FALSE),"")</f>
        <v/>
      </c>
      <c r="L213" s="34"/>
    </row>
    <row r="214" spans="1:20" ht="13" x14ac:dyDescent="0.3">
      <c r="A214" s="30" t="s">
        <v>149</v>
      </c>
      <c r="B214" s="7"/>
      <c r="C214" s="7"/>
      <c r="D214" s="7"/>
      <c r="E214" s="7"/>
      <c r="F214" s="7"/>
      <c r="G214" s="7"/>
      <c r="H214" s="7" t="s">
        <v>150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 s="6" customFormat="1" ht="7" customHeight="1" x14ac:dyDescent="0.3">
      <c r="A215" s="35"/>
      <c r="L215" s="34"/>
    </row>
    <row r="216" spans="1:20" x14ac:dyDescent="0.25">
      <c r="A216" s="6">
        <v>1</v>
      </c>
      <c r="B216" s="7" t="str">
        <f>CHAR(A216+96)&amp;")"</f>
        <v>a)</v>
      </c>
      <c r="C216" s="7" t="str">
        <f ca="1">IF(VLOOKUP($A216,Nullst!$A$2:$O$14,9,FALSE)&lt;&gt;0,VLOOKUP($A216,Nullst!$A$2:$O$14,9,FALSE),"")</f>
        <v>x² - 36 = 0   | +36</v>
      </c>
      <c r="D216" s="7"/>
      <c r="E216" s="7"/>
      <c r="F216" s="7"/>
      <c r="G216" s="7"/>
      <c r="H216" s="7"/>
      <c r="I216" s="6">
        <v>2</v>
      </c>
      <c r="J216" s="7" t="str">
        <f>CHAR(I216+96)&amp;")"</f>
        <v>b)</v>
      </c>
      <c r="K216" s="7" t="str">
        <f ca="1">IF(VLOOKUP(I216,Nullst!$A$2:$O$14,9,FALSE)&lt;&gt;0,VLOOKUP(I216,Nullst!$A$2:$O$14,9,FALSE),"")</f>
        <v>4x² + 28x = 0   | x ausklammern</v>
      </c>
      <c r="L216" s="7"/>
      <c r="M216" s="7"/>
      <c r="N216" s="7"/>
      <c r="O216" s="7"/>
      <c r="P216" s="7"/>
      <c r="Q216" s="7"/>
      <c r="R216" s="7"/>
      <c r="S216" s="7"/>
      <c r="T216" s="7"/>
    </row>
    <row r="217" spans="1:20" x14ac:dyDescent="0.25">
      <c r="A217" s="7"/>
      <c r="B217" s="7"/>
      <c r="C217" s="7" t="str">
        <f ca="1">IF(VLOOKUP($A216,Nullst!$A$2:$O$14,10,FALSE)&lt;&gt;0,VLOOKUP($A216,Nullst!$A$2:$O$14,10,FALSE),"")</f>
        <v>x² = 36  | √</v>
      </c>
      <c r="D217" s="7"/>
      <c r="E217" s="7"/>
      <c r="F217" s="7"/>
      <c r="G217" s="7"/>
      <c r="H217" s="7"/>
      <c r="I217" s="7"/>
      <c r="J217" s="7"/>
      <c r="K217" s="7" t="str">
        <f ca="1">IF(VLOOKUP(I216,Nullst!$A$2:$O$14,10,FALSE)&lt;&gt;0,VLOOKUP(I216,Nullst!$A$2:$O$14,10,FALSE),"")</f>
        <v>x · (4x + 28) = 0</v>
      </c>
      <c r="L217" s="7"/>
      <c r="M217" s="7"/>
      <c r="N217" s="7"/>
      <c r="O217" s="7"/>
      <c r="P217" s="7"/>
      <c r="Q217" s="7"/>
      <c r="R217" s="7"/>
      <c r="S217" s="7"/>
      <c r="T217" s="7"/>
    </row>
    <row r="218" spans="1:20" x14ac:dyDescent="0.25">
      <c r="A218" s="7"/>
      <c r="B218" s="7"/>
      <c r="C218" s="7" t="str">
        <f ca="1">IF(VLOOKUP($A216,Nullst!$A$2:$O$14,11,FALSE)&lt;&gt;0,VLOOKUP($A216,Nullst!$A$2:$O$14,11,FALSE),"")</f>
        <v>x = 6 oder x = -6</v>
      </c>
      <c r="D218" s="7"/>
      <c r="E218" s="7"/>
      <c r="F218" s="7"/>
      <c r="G218" s="7"/>
      <c r="H218" s="7"/>
      <c r="I218" s="7"/>
      <c r="J218" s="7"/>
      <c r="K218" s="7" t="str">
        <f ca="1">IF(VLOOKUP(I216,Nullst!$A$2:$O$14,11,FALSE)&lt;&gt;0,VLOOKUP(I216,Nullst!$A$2:$O$14,11,FALSE),"")</f>
        <v>x = 0 oder 4x + 28 = 0   | -28</v>
      </c>
      <c r="L218" s="7"/>
      <c r="M218" s="7"/>
      <c r="N218" s="7"/>
      <c r="O218" s="7"/>
      <c r="P218" s="7"/>
      <c r="Q218" s="7"/>
      <c r="R218" s="7"/>
      <c r="S218" s="7"/>
      <c r="T218" s="7"/>
    </row>
    <row r="219" spans="1:20" x14ac:dyDescent="0.25">
      <c r="A219" s="7"/>
      <c r="B219" s="7"/>
      <c r="C219" s="7" t="str">
        <f ca="1">IF(VLOOKUP($A216,Nullst!$A$2:$O$14,12,FALSE)&lt;&gt;0,VLOOKUP($A216,Nullst!$A$2:$O$14,12,FALSE),"")</f>
        <v/>
      </c>
      <c r="D219" s="7"/>
      <c r="E219" s="7"/>
      <c r="F219" s="7"/>
      <c r="G219" s="7"/>
      <c r="H219" s="7"/>
      <c r="I219" s="7"/>
      <c r="J219" s="7"/>
      <c r="K219" s="7" t="str">
        <f ca="1">IF(VLOOKUP(I216,Nullst!$A$2:$O$14,12,FALSE)&lt;&gt;0,VLOOKUP(I216,Nullst!$A$2:$O$14,12,FALSE),"")</f>
        <v>x = 0 oder 4x = - 28   | :4</v>
      </c>
      <c r="L219" s="7"/>
      <c r="M219" s="7"/>
      <c r="N219" s="7"/>
      <c r="O219" s="7"/>
      <c r="P219" s="7"/>
      <c r="Q219" s="7"/>
      <c r="R219" s="7"/>
      <c r="S219" s="7"/>
      <c r="T219" s="7"/>
    </row>
    <row r="220" spans="1:20" x14ac:dyDescent="0.25">
      <c r="A220" s="7"/>
      <c r="B220" s="7"/>
      <c r="C220" s="7" t="str">
        <f ca="1">IF(VLOOKUP($A216,Nullst!$A$2:$O$14,13,FALSE)&lt;&gt;0,VLOOKUP($A216,Nullst!$A$2:$O$14,13,FALSE),"")</f>
        <v/>
      </c>
      <c r="D220" s="7"/>
      <c r="E220" s="7"/>
      <c r="F220" s="7"/>
      <c r="G220" s="7"/>
      <c r="H220" s="7"/>
      <c r="I220" s="7"/>
      <c r="J220" s="7"/>
      <c r="K220" s="7" t="str">
        <f ca="1">IF(VLOOKUP(I216,Nullst!$A$2:$O$14,13,FALSE)&lt;&gt;0,VLOOKUP(I216,Nullst!$A$2:$O$14,13,FALSE),"")</f>
        <v>x = 0 oder x = -7</v>
      </c>
      <c r="L220" s="7"/>
      <c r="M220" s="7"/>
      <c r="N220" s="7"/>
      <c r="O220" s="7"/>
      <c r="P220" s="7"/>
      <c r="Q220" s="7"/>
      <c r="R220" s="7"/>
      <c r="S220" s="7"/>
      <c r="T220" s="7"/>
    </row>
    <row r="221" spans="1:20" x14ac:dyDescent="0.25">
      <c r="A221" s="7"/>
      <c r="B221" s="7"/>
      <c r="C221" s="7" t="str">
        <f ca="1">IF(VLOOKUP($A216,Nullst!$A$2:$O$14,14,FALSE)&lt;&gt;0,VLOOKUP($A216,Nullst!$A$2:$O$14,14,FALSE),"")</f>
        <v/>
      </c>
      <c r="D221" s="7"/>
      <c r="E221" s="7"/>
      <c r="F221" s="7"/>
      <c r="G221" s="7"/>
      <c r="H221" s="7"/>
      <c r="I221" s="7"/>
      <c r="J221" s="7"/>
      <c r="K221" s="7" t="str">
        <f ca="1">IF(VLOOKUP(I216,Nullst!$A$2:$O$14,14,FALSE)&lt;&gt;0,VLOOKUP(I216,Nullst!$A$2:$O$14,14,FALSE),"")</f>
        <v/>
      </c>
      <c r="L221" s="7"/>
      <c r="M221" s="7"/>
      <c r="N221" s="7"/>
      <c r="O221" s="7"/>
      <c r="P221" s="7"/>
      <c r="Q221" s="7"/>
      <c r="R221" s="7"/>
      <c r="S221" s="7"/>
      <c r="T221" s="7"/>
    </row>
    <row r="222" spans="1:20" s="6" customFormat="1" ht="7" customHeight="1" x14ac:dyDescent="0.3">
      <c r="A222" s="35"/>
      <c r="B222" s="6">
        <v>3</v>
      </c>
      <c r="I222" s="6">
        <v>3</v>
      </c>
      <c r="L222" s="34"/>
    </row>
    <row r="223" spans="1:20" x14ac:dyDescent="0.25">
      <c r="B223" s="7" t="str">
        <f>CHAR(B222+96)&amp;")"</f>
        <v>c)</v>
      </c>
      <c r="C223" s="7" t="str">
        <f ca="1">IF(VLOOKUP(B222,Nullst2!$A$2:$X$25,18,FALSE)&lt;&gt;0,VLOOKUP(B222,Nullst2!$A$2:$X$25,18,FALSE),"")</f>
        <v>ABC-Formel: A = -2, B = -2, C = 24</v>
      </c>
      <c r="D223" s="7"/>
      <c r="E223" s="7"/>
      <c r="F223" s="7"/>
      <c r="G223" s="7"/>
      <c r="H223" s="7"/>
      <c r="I223" s="7"/>
      <c r="J223" s="7"/>
      <c r="O223" s="7"/>
      <c r="P223" s="7"/>
      <c r="Q223" s="7"/>
      <c r="R223" s="7"/>
      <c r="S223" s="7"/>
      <c r="T223" s="7"/>
    </row>
    <row r="224" spans="1:20" x14ac:dyDescent="0.25">
      <c r="A224" s="6">
        <f>B222</f>
        <v>3</v>
      </c>
      <c r="B224" s="7"/>
      <c r="C224" s="7" t="str">
        <f ca="1">IF(VLOOKUP(B222,Nullst2!$A$2:$X$25,19,FALSE)&lt;&gt;0,VLOOKUP(B222,Nullst2!$A$2:$X$25,19,FALSE),"")</f>
        <v>x1/2 = (2 ± √((-2)² - 4 ∙ (-2) ∙ 24)) : (2 ∙ (-2))</v>
      </c>
      <c r="D224" s="7"/>
      <c r="E224" s="7"/>
      <c r="F224" s="7"/>
      <c r="G224" s="7"/>
      <c r="H224" s="7"/>
      <c r="I224" s="7"/>
      <c r="J224" s="7"/>
      <c r="O224" s="7"/>
      <c r="P224" s="7"/>
      <c r="Q224" s="7"/>
      <c r="R224" s="7"/>
      <c r="S224" s="7"/>
      <c r="T224" s="7"/>
    </row>
    <row r="225" spans="1:20" x14ac:dyDescent="0.25">
      <c r="A225" s="6">
        <f>A224</f>
        <v>3</v>
      </c>
      <c r="B225" s="7"/>
      <c r="C225" s="7" t="str">
        <f ca="1">IF(VLOOKUP(B222,Nullst2!$A$2:$X$25,20,FALSE)&lt;&gt;0,VLOOKUP(B222,Nullst2!$A$2:$X$25,20,FALSE),"")</f>
        <v>= (2 ± √(4 + 192)) : (-4)</v>
      </c>
      <c r="D225" s="7"/>
      <c r="E225" s="7"/>
      <c r="F225" s="7"/>
      <c r="G225" s="7"/>
      <c r="H225" s="7"/>
      <c r="I225" s="7"/>
      <c r="J225" s="7"/>
      <c r="O225" s="7"/>
      <c r="P225" s="7"/>
      <c r="Q225" s="7"/>
      <c r="R225" s="7"/>
      <c r="S225" s="7"/>
      <c r="T225" s="7"/>
    </row>
    <row r="226" spans="1:20" x14ac:dyDescent="0.25">
      <c r="A226" s="6">
        <f>A225</f>
        <v>3</v>
      </c>
      <c r="B226" s="7"/>
      <c r="C226" s="7" t="str">
        <f ca="1">IF(VLOOKUP(B222,Nullst2!$A$2:$X$25,21,FALSE)&lt;&gt;0,VLOOKUP(B222,Nullst2!$A$2:$X$25,21,FALSE),"")</f>
        <v>= (2 ± √(196)) : (-4) = (2 ± 14)) : (-4)</v>
      </c>
      <c r="D226" s="7"/>
      <c r="E226" s="7"/>
      <c r="F226" s="7"/>
      <c r="G226" s="7"/>
      <c r="H226" s="7"/>
      <c r="I226" s="7"/>
      <c r="J226" s="7"/>
      <c r="O226" s="7"/>
      <c r="P226" s="7"/>
      <c r="Q226" s="7"/>
      <c r="R226" s="7"/>
      <c r="S226" s="7"/>
      <c r="T226" s="7"/>
    </row>
    <row r="227" spans="1:20" x14ac:dyDescent="0.25">
      <c r="A227" s="6">
        <f>A226</f>
        <v>3</v>
      </c>
      <c r="B227" s="7"/>
      <c r="C227" s="7" t="str">
        <f ca="1">IF(VLOOKUP(B222,Nullst2!$A$2:$X$25,22,FALSE)&lt;&gt;0,VLOOKUP(B222,Nullst2!$A$2:$X$25,22,FALSE),"")</f>
        <v>x1 = (2 + 14) : (-4) = 16 : (-4) = -4</v>
      </c>
      <c r="I227" s="7"/>
      <c r="J227" s="7"/>
    </row>
    <row r="228" spans="1:20" x14ac:dyDescent="0.25">
      <c r="A228" s="6">
        <f>A227</f>
        <v>3</v>
      </c>
      <c r="B228" s="7"/>
      <c r="C228" s="7" t="str">
        <f ca="1">IF(VLOOKUP(B222,Nullst2!$A$2:$X$25,23,FALSE)&lt;&gt;0,VLOOKUP(B222,Nullst2!$A$2:$X$25,23,FALSE),"")</f>
        <v>x2 = (2 - 14) : (-4) = -12 : (-4) = 3</v>
      </c>
      <c r="I228" s="7"/>
      <c r="J228" s="7"/>
    </row>
    <row r="229" spans="1:20" s="6" customFormat="1" ht="7" customHeight="1" x14ac:dyDescent="0.3">
      <c r="A229" s="35"/>
      <c r="B229" s="6">
        <v>4</v>
      </c>
      <c r="L229" s="34"/>
    </row>
    <row r="230" spans="1:20" x14ac:dyDescent="0.25">
      <c r="B230" s="7" t="str">
        <f>CHAR(B229+96)&amp;")"</f>
        <v>d)</v>
      </c>
      <c r="C230" s="7" t="str">
        <f ca="1">IF(VLOOKUP(B229,Nullst2!$A$2:$X$25,18,FALSE)&lt;&gt;0,VLOOKUP(B229,Nullst2!$A$2:$X$25,18,FALSE),"")</f>
        <v>ABC-Formel: A = -2, B = -6, C = 36</v>
      </c>
      <c r="D230" s="7"/>
      <c r="E230" s="7"/>
    </row>
    <row r="231" spans="1:20" x14ac:dyDescent="0.25">
      <c r="B231" s="7"/>
      <c r="C231" s="7" t="str">
        <f ca="1">IF(VLOOKUP(B229,Nullst2!$A$2:$X$25,19,FALSE)&lt;&gt;0,VLOOKUP(B229,Nullst2!$A$2:$X$25,19,FALSE),"")</f>
        <v>x1/2 = (6 ± √((-6)² - 4 ∙ (-2) ∙ 36)) : (2 ∙ (-2))</v>
      </c>
      <c r="D231" s="7"/>
      <c r="E231" s="7"/>
    </row>
    <row r="232" spans="1:20" x14ac:dyDescent="0.25">
      <c r="B232" s="7"/>
      <c r="C232" s="7" t="str">
        <f ca="1">IF(VLOOKUP(B229,Nullst2!$A$2:$X$25,20,FALSE)&lt;&gt;0,VLOOKUP(B229,Nullst2!$A$2:$X$25,20,FALSE),"")</f>
        <v>= (6 ± √(36 + 288)) : (-4)</v>
      </c>
      <c r="D232" s="7"/>
      <c r="E232" s="7"/>
    </row>
    <row r="233" spans="1:20" x14ac:dyDescent="0.25">
      <c r="B233" s="7"/>
      <c r="C233" s="7" t="str">
        <f ca="1">IF(VLOOKUP(B229,Nullst2!$A$2:$X$25,21,FALSE)&lt;&gt;0,VLOOKUP(B229,Nullst2!$A$2:$X$25,21,FALSE),"")</f>
        <v>= (6 ± √(324)) : (-4) = (6 ± 18)) : (-4)</v>
      </c>
      <c r="D233" s="7"/>
      <c r="E233" s="7"/>
    </row>
    <row r="234" spans="1:20" x14ac:dyDescent="0.25">
      <c r="B234" s="7"/>
      <c r="C234" s="7" t="str">
        <f ca="1">IF(VLOOKUP(B229,Nullst2!$A$2:$X$25,22,FALSE)&lt;&gt;0,VLOOKUP(B229,Nullst2!$A$2:$X$25,22,FALSE),"")</f>
        <v>x1 = (6 + 18) : (-4) = 24 : (-4) = -6</v>
      </c>
    </row>
    <row r="235" spans="1:20" x14ac:dyDescent="0.25">
      <c r="B235" s="7"/>
      <c r="C235" s="7" t="str">
        <f ca="1">IF(VLOOKUP(B229,Nullst2!$A$2:$X$25,23,FALSE)&lt;&gt;0,VLOOKUP(B229,Nullst2!$A$2:$X$25,23,FALSE),"")</f>
        <v>x2 = (6 - 18) : (-4) = -12 : (-4) = 3</v>
      </c>
    </row>
    <row r="237" spans="1:20" ht="13" x14ac:dyDescent="0.3">
      <c r="A237" s="30" t="s">
        <v>172</v>
      </c>
      <c r="B237" s="7"/>
      <c r="C237" s="7"/>
      <c r="D237" s="7"/>
      <c r="E237" s="7"/>
      <c r="F237" s="7"/>
      <c r="G237" s="7"/>
      <c r="H237" s="7" t="s">
        <v>173</v>
      </c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 ht="13" x14ac:dyDescent="0.3">
      <c r="A238" s="30"/>
      <c r="B238" s="7"/>
      <c r="C238" s="7"/>
      <c r="D238" s="7"/>
      <c r="E238" s="7"/>
      <c r="F238" s="7"/>
      <c r="G238" s="7"/>
      <c r="H238" s="7" t="s">
        <v>174</v>
      </c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 x14ac:dyDescent="0.25">
      <c r="A240" s="7"/>
      <c r="B240" s="7" t="s">
        <v>2</v>
      </c>
      <c r="C240" s="7" t="str">
        <f ca="1">Trigo!E40</f>
        <v>Berechne β mit Winkelsummensatz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 ht="13" x14ac:dyDescent="0.3">
      <c r="A241" s="7"/>
      <c r="B241" s="7"/>
      <c r="C241" s="7" t="str">
        <f ca="1">Trigo!F40</f>
        <v>β = 90° - α = 90° - 40,35°</v>
      </c>
      <c r="D241" s="7"/>
      <c r="E241" s="7"/>
      <c r="F241" s="7"/>
      <c r="G241" s="7"/>
      <c r="H241" s="7"/>
      <c r="I241" s="7"/>
      <c r="J241" s="7"/>
      <c r="K241" s="30" t="str">
        <f ca="1">Trigo!G40</f>
        <v>=&gt; β = 49,65°</v>
      </c>
      <c r="L241" s="7"/>
      <c r="M241" s="7"/>
      <c r="N241" s="7"/>
      <c r="O241" s="7"/>
      <c r="P241" s="7"/>
      <c r="Q241" s="7"/>
      <c r="R241" s="7"/>
      <c r="S241" s="7"/>
      <c r="T241" s="7"/>
    </row>
    <row r="242" spans="1:20" x14ac:dyDescent="0.25">
      <c r="A242" s="7"/>
      <c r="B242" s="7"/>
      <c r="C242" s="7" t="str">
        <f ca="1">Trigo!H40</f>
        <v>Berechne c mit Sinus, Kosinus, ...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 ht="13" x14ac:dyDescent="0.3">
      <c r="A243" s="7"/>
      <c r="B243" s="7"/>
      <c r="C243" s="7" t="str">
        <f ca="1">Trigo!I40</f>
        <v xml:space="preserve">c = a : sin(α) = 3,82 : sin(40,35°)  </v>
      </c>
      <c r="D243" s="7"/>
      <c r="E243" s="7"/>
      <c r="F243" s="7"/>
      <c r="G243" s="7"/>
      <c r="H243" s="7"/>
      <c r="I243" s="7"/>
      <c r="J243" s="7"/>
      <c r="K243" s="30" t="str">
        <f ca="1">Trigo!J40</f>
        <v>=&gt; c = 5,9</v>
      </c>
      <c r="L243" s="7"/>
      <c r="M243" s="7"/>
      <c r="N243" s="7"/>
      <c r="O243" s="7"/>
      <c r="P243" s="7"/>
      <c r="Q243" s="7"/>
      <c r="R243" s="7"/>
      <c r="S243" s="7"/>
      <c r="T243" s="7"/>
    </row>
    <row r="244" spans="1:20" x14ac:dyDescent="0.25">
      <c r="A244" s="7"/>
      <c r="B244" s="7"/>
      <c r="C244" s="7" t="str">
        <f ca="1">Trigo!K40</f>
        <v>Berechne Seite b mit Pythagoras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1:20" ht="13" x14ac:dyDescent="0.3">
      <c r="A245" s="7"/>
      <c r="B245" s="7"/>
      <c r="C245" s="7" t="str">
        <f ca="1">Trigo!L40</f>
        <v>b² = c² - a² = 5,9² - 3,82² = 20,1601</v>
      </c>
      <c r="D245" s="7"/>
      <c r="E245" s="7"/>
      <c r="F245" s="7"/>
      <c r="G245" s="7"/>
      <c r="H245" s="7"/>
      <c r="I245" s="7"/>
      <c r="J245" s="7"/>
      <c r="K245" s="30" t="str">
        <f ca="1">Trigo!M40</f>
        <v>=&gt; b = 4,49</v>
      </c>
      <c r="L245" s="7"/>
      <c r="M245" s="7"/>
      <c r="N245" s="7"/>
      <c r="O245" s="7"/>
      <c r="P245" s="7"/>
      <c r="Q245" s="7"/>
      <c r="R245" s="7"/>
      <c r="S245" s="7"/>
      <c r="T245" s="7"/>
    </row>
    <row r="246" spans="1:20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1:20" x14ac:dyDescent="0.25">
      <c r="A247" s="7"/>
      <c r="B247" s="7" t="s">
        <v>2</v>
      </c>
      <c r="C247" s="7" t="str">
        <f ca="1">Trigo!E41</f>
        <v>Berechne α mit Winkelsummensatz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3" x14ac:dyDescent="0.3">
      <c r="A248" s="7"/>
      <c r="B248" s="7"/>
      <c r="C248" s="7" t="str">
        <f ca="1">Trigo!F41</f>
        <v>α = 90° - β = 90° - 37,5°</v>
      </c>
      <c r="D248" s="7"/>
      <c r="E248" s="7"/>
      <c r="F248" s="7"/>
      <c r="G248" s="7"/>
      <c r="H248" s="7"/>
      <c r="I248" s="7"/>
      <c r="J248" s="7"/>
      <c r="K248" s="30" t="str">
        <f ca="1">Trigo!G41</f>
        <v>=&gt; α = 52,5°</v>
      </c>
      <c r="L248" s="7"/>
      <c r="M248" s="7"/>
      <c r="N248" s="7"/>
      <c r="O248" s="7"/>
      <c r="P248" s="7"/>
      <c r="Q248" s="7"/>
      <c r="R248" s="7"/>
      <c r="S248" s="7"/>
      <c r="T248" s="7"/>
    </row>
    <row r="249" spans="1:20" x14ac:dyDescent="0.25">
      <c r="A249" s="7"/>
      <c r="B249" s="7"/>
      <c r="C249" s="7" t="str">
        <f ca="1">Trigo!H41</f>
        <v>Berechne c mit Sinus, Kosinus, ...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1:20" ht="13" x14ac:dyDescent="0.3">
      <c r="A250" s="7"/>
      <c r="B250" s="7"/>
      <c r="C250" s="7" t="str">
        <f ca="1">Trigo!I41</f>
        <v xml:space="preserve">c = b : sin(β) = 3,12 : sin(37,5°)  </v>
      </c>
      <c r="D250" s="7"/>
      <c r="E250" s="7"/>
      <c r="F250" s="7"/>
      <c r="G250" s="7"/>
      <c r="H250" s="7"/>
      <c r="I250" s="7"/>
      <c r="J250" s="7"/>
      <c r="K250" s="30" t="str">
        <f ca="1">Trigo!J41</f>
        <v>=&gt; c = 5,13</v>
      </c>
      <c r="L250" s="7"/>
      <c r="M250" s="7"/>
      <c r="N250" s="7"/>
      <c r="O250" s="7"/>
      <c r="P250" s="7"/>
      <c r="Q250" s="7"/>
      <c r="R250" s="7"/>
      <c r="S250" s="7"/>
      <c r="T250" s="7"/>
    </row>
    <row r="251" spans="1:20" x14ac:dyDescent="0.25">
      <c r="A251" s="7"/>
      <c r="B251" s="7"/>
      <c r="C251" s="7" t="str">
        <f ca="1">Trigo!K41</f>
        <v>Berechne Seite a mit Pythagoras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 ht="13" x14ac:dyDescent="0.3">
      <c r="A252" s="7"/>
      <c r="B252" s="7"/>
      <c r="C252" s="7" t="str">
        <f ca="1">Trigo!L41</f>
        <v>a² = c² - b² = 5,13² - 3,12² = 16,5649</v>
      </c>
      <c r="D252" s="7"/>
      <c r="E252" s="7"/>
      <c r="F252" s="7"/>
      <c r="G252" s="7"/>
      <c r="H252" s="7"/>
      <c r="I252" s="7"/>
      <c r="J252" s="7"/>
      <c r="K252" s="30" t="str">
        <f ca="1">Trigo!M41</f>
        <v>=&gt; a = 4,07</v>
      </c>
      <c r="L252" s="7"/>
      <c r="M252" s="7"/>
      <c r="N252" s="7"/>
      <c r="O252" s="7"/>
      <c r="P252" s="7"/>
      <c r="Q252" s="7"/>
      <c r="R252" s="7"/>
      <c r="S252" s="7"/>
      <c r="T252" s="7"/>
    </row>
    <row r="253" spans="1:20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x14ac:dyDescent="0.25">
      <c r="A254" s="7"/>
      <c r="B254" s="7" t="s">
        <v>2</v>
      </c>
      <c r="C254" s="7" t="str">
        <f ca="1">Trigo!E42</f>
        <v>Berechne Seite c mit Pythagoras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 ht="13" x14ac:dyDescent="0.3">
      <c r="A255" s="7"/>
      <c r="B255" s="7"/>
      <c r="C255" s="7" t="str">
        <f ca="1">Trigo!F42</f>
        <v>c² = a² + b² = 3,04² + 5,69² = 41,6025</v>
      </c>
      <c r="D255" s="7"/>
      <c r="E255" s="7"/>
      <c r="F255" s="7"/>
      <c r="G255" s="7"/>
      <c r="H255" s="7"/>
      <c r="I255" s="7"/>
      <c r="J255" s="7"/>
      <c r="K255" s="30" t="str">
        <f ca="1">Trigo!G42</f>
        <v>=&gt; c = 6,45</v>
      </c>
      <c r="L255" s="7"/>
      <c r="M255" s="7"/>
      <c r="N255" s="7"/>
      <c r="O255" s="7"/>
      <c r="P255" s="7"/>
      <c r="Q255" s="7"/>
      <c r="R255" s="7"/>
      <c r="S255" s="7"/>
      <c r="T255" s="7"/>
    </row>
    <row r="256" spans="1:20" x14ac:dyDescent="0.25">
      <c r="A256" s="7"/>
      <c r="B256" s="7"/>
      <c r="C256" s="7" t="str">
        <f ca="1">Trigo!H42</f>
        <v>Berechne α mit Sinus, Kosinus, ...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 ht="13" x14ac:dyDescent="0.3">
      <c r="A257" s="7"/>
      <c r="B257" s="7"/>
      <c r="C257" s="7" t="str">
        <f ca="1">Trigo!I42</f>
        <v>tan(α) = a:b  = 3,04 : 5,69 = 0,53</v>
      </c>
      <c r="D257" s="7"/>
      <c r="E257" s="7"/>
      <c r="F257" s="7"/>
      <c r="G257" s="7"/>
      <c r="H257" s="7"/>
      <c r="I257" s="7"/>
      <c r="J257" s="7"/>
      <c r="K257" s="30" t="str">
        <f ca="1">Trigo!J42</f>
        <v>=&gt; α = 28,12°</v>
      </c>
      <c r="L257" s="7"/>
      <c r="M257" s="7"/>
      <c r="N257" s="7"/>
      <c r="O257" s="7"/>
      <c r="P257" s="7"/>
      <c r="Q257" s="7"/>
      <c r="R257" s="7"/>
      <c r="S257" s="7"/>
      <c r="T257" s="7"/>
    </row>
    <row r="258" spans="1:20" x14ac:dyDescent="0.25">
      <c r="A258" s="7"/>
      <c r="B258" s="7"/>
      <c r="C258" s="7" t="str">
        <f ca="1">Trigo!K42</f>
        <v>Berechne β mit Winkelsummensatz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 ht="13" x14ac:dyDescent="0.3">
      <c r="A259" s="7"/>
      <c r="B259" s="7"/>
      <c r="C259" s="7" t="str">
        <f ca="1">Trigo!L42</f>
        <v>β = 90° - α = 90° - 28,12°</v>
      </c>
      <c r="D259" s="7"/>
      <c r="E259" s="7"/>
      <c r="F259" s="7"/>
      <c r="G259" s="7"/>
      <c r="H259" s="7"/>
      <c r="I259" s="7"/>
      <c r="J259" s="7"/>
      <c r="K259" s="30" t="str">
        <f ca="1">Trigo!M42</f>
        <v>=&gt; β = 61,88°</v>
      </c>
      <c r="L259" s="7"/>
      <c r="M259" s="7"/>
      <c r="N259" s="7"/>
      <c r="O259" s="7"/>
      <c r="P259" s="7"/>
      <c r="Q259" s="7"/>
      <c r="R259" s="7"/>
      <c r="S259" s="7"/>
      <c r="T259" s="7"/>
    </row>
    <row r="260" spans="1:20" ht="13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30"/>
      <c r="L260" s="7"/>
      <c r="M260" s="7"/>
      <c r="N260" s="7"/>
      <c r="O260" s="7"/>
      <c r="P260" s="7"/>
      <c r="Q260" s="7"/>
      <c r="R260" s="7"/>
      <c r="S260" s="7"/>
      <c r="T260" s="7"/>
    </row>
    <row r="261" spans="1:20" ht="14" x14ac:dyDescent="0.3">
      <c r="A261" s="53" t="s">
        <v>6</v>
      </c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</row>
  </sheetData>
  <mergeCells count="69">
    <mergeCell ref="V6:W7"/>
    <mergeCell ref="V5:W5"/>
    <mergeCell ref="A261:T261"/>
    <mergeCell ref="A5:C5"/>
    <mergeCell ref="A6:C6"/>
    <mergeCell ref="A7:C7"/>
    <mergeCell ref="D5:E5"/>
    <mergeCell ref="D6:E6"/>
    <mergeCell ref="D7:E7"/>
    <mergeCell ref="L7:M7"/>
    <mergeCell ref="F5:G5"/>
    <mergeCell ref="F6:G6"/>
    <mergeCell ref="F7:G7"/>
    <mergeCell ref="H5:I5"/>
    <mergeCell ref="H6:I6"/>
    <mergeCell ref="H7:I7"/>
    <mergeCell ref="N5:O5"/>
    <mergeCell ref="N6:O6"/>
    <mergeCell ref="N7:O7"/>
    <mergeCell ref="A117:C117"/>
    <mergeCell ref="D117:E117"/>
    <mergeCell ref="F117:G117"/>
    <mergeCell ref="H117:I117"/>
    <mergeCell ref="J117:K117"/>
    <mergeCell ref="L117:M117"/>
    <mergeCell ref="N117:O117"/>
    <mergeCell ref="A113:T113"/>
    <mergeCell ref="J5:K5"/>
    <mergeCell ref="J6:K6"/>
    <mergeCell ref="J7:K7"/>
    <mergeCell ref="L5:M5"/>
    <mergeCell ref="L6:M6"/>
    <mergeCell ref="A1:O1"/>
    <mergeCell ref="Q1:T1"/>
    <mergeCell ref="C160:H160"/>
    <mergeCell ref="J160:O160"/>
    <mergeCell ref="A118:C118"/>
    <mergeCell ref="D118:E118"/>
    <mergeCell ref="F118:G118"/>
    <mergeCell ref="H118:I118"/>
    <mergeCell ref="J118:K118"/>
    <mergeCell ref="L118:M118"/>
    <mergeCell ref="N118:O118"/>
    <mergeCell ref="A119:C119"/>
    <mergeCell ref="D119:E119"/>
    <mergeCell ref="F119:G119"/>
    <mergeCell ref="H119:I119"/>
    <mergeCell ref="J119:K119"/>
    <mergeCell ref="C162:H162"/>
    <mergeCell ref="J162:O162"/>
    <mergeCell ref="C59:F59"/>
    <mergeCell ref="C60:F60"/>
    <mergeCell ref="J59:M59"/>
    <mergeCell ref="J60:M60"/>
    <mergeCell ref="C62:F62"/>
    <mergeCell ref="J62:M62"/>
    <mergeCell ref="C63:F63"/>
    <mergeCell ref="J63:M63"/>
    <mergeCell ref="L119:M119"/>
    <mergeCell ref="N119:O119"/>
    <mergeCell ref="A112:T112"/>
    <mergeCell ref="C174:E174"/>
    <mergeCell ref="C175:E175"/>
    <mergeCell ref="C177:E177"/>
    <mergeCell ref="C178:E178"/>
    <mergeCell ref="J174:L174"/>
    <mergeCell ref="J175:L175"/>
    <mergeCell ref="J177:L177"/>
    <mergeCell ref="J178:L178"/>
  </mergeCells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  <rowBreaks count="3" manualBreakCount="3">
    <brk id="112" max="16383" man="1"/>
    <brk id="162" max="16383" man="1"/>
    <brk id="21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D4E7-6FE2-4CD8-9415-BCE2E1D6E5DD}">
  <dimension ref="A1:P41"/>
  <sheetViews>
    <sheetView workbookViewId="0">
      <selection activeCell="D11" sqref="D11"/>
    </sheetView>
  </sheetViews>
  <sheetFormatPr baseColWidth="10" defaultRowHeight="12.5" x14ac:dyDescent="0.25"/>
  <cols>
    <col min="14" max="14" width="21.81640625" customWidth="1"/>
    <col min="270" max="270" width="21.81640625" customWidth="1"/>
    <col min="526" max="526" width="21.81640625" customWidth="1"/>
    <col min="782" max="782" width="21.81640625" customWidth="1"/>
    <col min="1038" max="1038" width="21.81640625" customWidth="1"/>
    <col min="1294" max="1294" width="21.81640625" customWidth="1"/>
    <col min="1550" max="1550" width="21.81640625" customWidth="1"/>
    <col min="1806" max="1806" width="21.81640625" customWidth="1"/>
    <col min="2062" max="2062" width="21.81640625" customWidth="1"/>
    <col min="2318" max="2318" width="21.81640625" customWidth="1"/>
    <col min="2574" max="2574" width="21.81640625" customWidth="1"/>
    <col min="2830" max="2830" width="21.81640625" customWidth="1"/>
    <col min="3086" max="3086" width="21.81640625" customWidth="1"/>
    <col min="3342" max="3342" width="21.81640625" customWidth="1"/>
    <col min="3598" max="3598" width="21.81640625" customWidth="1"/>
    <col min="3854" max="3854" width="21.81640625" customWidth="1"/>
    <col min="4110" max="4110" width="21.81640625" customWidth="1"/>
    <col min="4366" max="4366" width="21.81640625" customWidth="1"/>
    <col min="4622" max="4622" width="21.81640625" customWidth="1"/>
    <col min="4878" max="4878" width="21.81640625" customWidth="1"/>
    <col min="5134" max="5134" width="21.81640625" customWidth="1"/>
    <col min="5390" max="5390" width="21.81640625" customWidth="1"/>
    <col min="5646" max="5646" width="21.81640625" customWidth="1"/>
    <col min="5902" max="5902" width="21.81640625" customWidth="1"/>
    <col min="6158" max="6158" width="21.81640625" customWidth="1"/>
    <col min="6414" max="6414" width="21.81640625" customWidth="1"/>
    <col min="6670" max="6670" width="21.81640625" customWidth="1"/>
    <col min="6926" max="6926" width="21.81640625" customWidth="1"/>
    <col min="7182" max="7182" width="21.81640625" customWidth="1"/>
    <col min="7438" max="7438" width="21.81640625" customWidth="1"/>
    <col min="7694" max="7694" width="21.81640625" customWidth="1"/>
    <col min="7950" max="7950" width="21.81640625" customWidth="1"/>
    <col min="8206" max="8206" width="21.81640625" customWidth="1"/>
    <col min="8462" max="8462" width="21.81640625" customWidth="1"/>
    <col min="8718" max="8718" width="21.81640625" customWidth="1"/>
    <col min="8974" max="8974" width="21.81640625" customWidth="1"/>
    <col min="9230" max="9230" width="21.81640625" customWidth="1"/>
    <col min="9486" max="9486" width="21.81640625" customWidth="1"/>
    <col min="9742" max="9742" width="21.81640625" customWidth="1"/>
    <col min="9998" max="9998" width="21.81640625" customWidth="1"/>
    <col min="10254" max="10254" width="21.81640625" customWidth="1"/>
    <col min="10510" max="10510" width="21.81640625" customWidth="1"/>
    <col min="10766" max="10766" width="21.81640625" customWidth="1"/>
    <col min="11022" max="11022" width="21.81640625" customWidth="1"/>
    <col min="11278" max="11278" width="21.81640625" customWidth="1"/>
    <col min="11534" max="11534" width="21.81640625" customWidth="1"/>
    <col min="11790" max="11790" width="21.81640625" customWidth="1"/>
    <col min="12046" max="12046" width="21.81640625" customWidth="1"/>
    <col min="12302" max="12302" width="21.81640625" customWidth="1"/>
    <col min="12558" max="12558" width="21.81640625" customWidth="1"/>
    <col min="12814" max="12814" width="21.81640625" customWidth="1"/>
    <col min="13070" max="13070" width="21.81640625" customWidth="1"/>
    <col min="13326" max="13326" width="21.81640625" customWidth="1"/>
    <col min="13582" max="13582" width="21.81640625" customWidth="1"/>
    <col min="13838" max="13838" width="21.81640625" customWidth="1"/>
    <col min="14094" max="14094" width="21.81640625" customWidth="1"/>
    <col min="14350" max="14350" width="21.81640625" customWidth="1"/>
    <col min="14606" max="14606" width="21.81640625" customWidth="1"/>
    <col min="14862" max="14862" width="21.81640625" customWidth="1"/>
    <col min="15118" max="15118" width="21.81640625" customWidth="1"/>
    <col min="15374" max="15374" width="21.81640625" customWidth="1"/>
    <col min="15630" max="15630" width="21.81640625" customWidth="1"/>
    <col min="15886" max="15886" width="21.81640625" customWidth="1"/>
    <col min="16142" max="16142" width="21.81640625" customWidth="1"/>
  </cols>
  <sheetData>
    <row r="1" spans="1:16" x14ac:dyDescent="0.25">
      <c r="N1" t="str">
        <f ca="1">"L = {"&amp;F2&amp;"}"</f>
        <v>L = {5}</v>
      </c>
      <c r="P1" s="16" t="s">
        <v>91</v>
      </c>
    </row>
    <row r="2" spans="1:16" x14ac:dyDescent="0.25">
      <c r="D2" t="s">
        <v>18</v>
      </c>
      <c r="E2" t="s">
        <v>92</v>
      </c>
      <c r="F2">
        <f ca="1">ROUND(RAND()*5+0.5,0)</f>
        <v>5</v>
      </c>
      <c r="N2" t="str">
        <f ca="1">A2&amp;B2&amp;C2&amp;D2&amp;E2&amp;F2&amp;G2&amp;H2&amp;I2</f>
        <v>x = 5</v>
      </c>
      <c r="O2" t="str">
        <f>J2&amp;K2</f>
        <v/>
      </c>
    </row>
    <row r="3" spans="1:16" x14ac:dyDescent="0.25">
      <c r="C3">
        <f ca="1">K3</f>
        <v>3</v>
      </c>
      <c r="D3" t="str">
        <f>D2</f>
        <v>x</v>
      </c>
      <c r="E3" t="s">
        <v>92</v>
      </c>
      <c r="F3">
        <f ca="1">F2*K3</f>
        <v>15</v>
      </c>
      <c r="H3" t="s">
        <v>93</v>
      </c>
      <c r="J3" t="s">
        <v>94</v>
      </c>
      <c r="K3">
        <f ca="1">ROUND(RAND()*5+0.5,0)</f>
        <v>3</v>
      </c>
      <c r="N3" t="str">
        <f ca="1">A3&amp;B3&amp;C3&amp;D3&amp;E3&amp;F3&amp;G3&amp;H3&amp;I3</f>
        <v xml:space="preserve">3x = 15   </v>
      </c>
      <c r="O3" t="str">
        <f ca="1">J3&amp;K3&amp;L3</f>
        <v>|:3</v>
      </c>
    </row>
    <row r="4" spans="1:16" x14ac:dyDescent="0.25">
      <c r="A4">
        <f ca="1">C3</f>
        <v>3</v>
      </c>
      <c r="B4" t="str">
        <f>D3</f>
        <v>x</v>
      </c>
      <c r="C4" t="s">
        <v>95</v>
      </c>
      <c r="D4">
        <f ca="1">K4</f>
        <v>3</v>
      </c>
      <c r="E4" t="s">
        <v>92</v>
      </c>
      <c r="F4">
        <f ca="1">F3+K4</f>
        <v>18</v>
      </c>
      <c r="H4" t="s">
        <v>93</v>
      </c>
      <c r="J4" t="s">
        <v>96</v>
      </c>
      <c r="K4">
        <f ca="1">ROUND(RAND()*5+0.5,0)</f>
        <v>3</v>
      </c>
      <c r="N4" t="str">
        <f ca="1">A4&amp;B4&amp;C4&amp;D4&amp;E4&amp;F4&amp;G4&amp;H4&amp;I4</f>
        <v xml:space="preserve">3x + 3 = 18   </v>
      </c>
      <c r="O4" t="str">
        <f ca="1">J4&amp;K4&amp;L4</f>
        <v>|-3</v>
      </c>
    </row>
    <row r="5" spans="1:16" x14ac:dyDescent="0.25">
      <c r="A5" s="17">
        <f ca="1">A4+K5</f>
        <v>8</v>
      </c>
      <c r="B5" s="17" t="s">
        <v>18</v>
      </c>
      <c r="C5" s="17" t="s">
        <v>95</v>
      </c>
      <c r="D5" s="17">
        <f ca="1">D4</f>
        <v>3</v>
      </c>
      <c r="E5" s="17" t="s">
        <v>92</v>
      </c>
      <c r="F5" s="17">
        <f ca="1">F4</f>
        <v>18</v>
      </c>
      <c r="G5" s="17" t="s">
        <v>95</v>
      </c>
      <c r="H5" s="17">
        <f ca="1">K5</f>
        <v>5</v>
      </c>
      <c r="I5" s="17" t="s">
        <v>18</v>
      </c>
      <c r="J5" s="17" t="s">
        <v>96</v>
      </c>
      <c r="K5" s="17">
        <f ca="1">ROUND(RAND()*5+0.5,0)</f>
        <v>5</v>
      </c>
      <c r="L5" s="17" t="s">
        <v>18</v>
      </c>
      <c r="M5" s="17"/>
      <c r="N5" s="17" t="str">
        <f ca="1">A5&amp;B5&amp;C5&amp;D5&amp;E5&amp;F5&amp;G5&amp;H5&amp;I5</f>
        <v>8x + 3 = 18 + 5x</v>
      </c>
      <c r="O5" s="17" t="str">
        <f ca="1">J5&amp;K5&amp;L5</f>
        <v>|-5x</v>
      </c>
      <c r="P5" t="str">
        <f ca="1">N5&amp;"   "&amp;O5&amp;P1&amp;N4&amp;"   "&amp;O4&amp;P1&amp;N3&amp;"   "&amp;O3&amp;P1&amp;N2&amp;P1&amp;P1&amp;N1</f>
        <v>8x + 3 = 18 + 5x   |-5x 
3x + 3 = 18      |-3 
3x = 15      |:3 
x = 5 
L = {5}</v>
      </c>
    </row>
    <row r="6" spans="1:16" x14ac:dyDescent="0.25">
      <c r="N6" t="str">
        <f>A6&amp;B6&amp;C6&amp;D6&amp;E6&amp;F6&amp;G6&amp;H6&amp;J6&amp;K6&amp;L6</f>
        <v/>
      </c>
      <c r="O6" t="str">
        <f>J6&amp;K6</f>
        <v/>
      </c>
    </row>
    <row r="7" spans="1:16" x14ac:dyDescent="0.25">
      <c r="N7" t="str">
        <f ca="1">"L = {"&amp;F8&amp;"}"</f>
        <v>L = {2}</v>
      </c>
      <c r="P7" s="16" t="s">
        <v>91</v>
      </c>
    </row>
    <row r="8" spans="1:16" x14ac:dyDescent="0.25">
      <c r="D8" t="s">
        <v>18</v>
      </c>
      <c r="E8" t="s">
        <v>92</v>
      </c>
      <c r="F8">
        <f ca="1">ROUND(RAND()*5+0.5,0)</f>
        <v>2</v>
      </c>
      <c r="N8" t="str">
        <f ca="1">A8&amp;B8&amp;C8&amp;D8&amp;E8&amp;F8&amp;G8&amp;H8&amp;I8</f>
        <v>x = 2</v>
      </c>
      <c r="O8" t="str">
        <f>J8&amp;K8</f>
        <v/>
      </c>
    </row>
    <row r="9" spans="1:16" x14ac:dyDescent="0.25">
      <c r="C9">
        <f ca="1">K9</f>
        <v>3</v>
      </c>
      <c r="D9" t="str">
        <f>D8</f>
        <v>x</v>
      </c>
      <c r="E9" t="s">
        <v>92</v>
      </c>
      <c r="F9">
        <f ca="1">F8*K9</f>
        <v>6</v>
      </c>
      <c r="H9" t="s">
        <v>93</v>
      </c>
      <c r="J9" t="s">
        <v>94</v>
      </c>
      <c r="K9">
        <f ca="1">ROUND(RAND()*5+0.5,0)</f>
        <v>3</v>
      </c>
      <c r="N9" t="str">
        <f ca="1">A9&amp;B9&amp;C9&amp;D9&amp;E9&amp;F9&amp;G9&amp;H9&amp;I9</f>
        <v xml:space="preserve">3x = 6   </v>
      </c>
      <c r="O9" t="str">
        <f ca="1">J9&amp;K9&amp;L9</f>
        <v>|:3</v>
      </c>
    </row>
    <row r="10" spans="1:16" x14ac:dyDescent="0.25">
      <c r="A10">
        <f ca="1">C9</f>
        <v>3</v>
      </c>
      <c r="B10" t="str">
        <f>D9</f>
        <v>x</v>
      </c>
      <c r="C10" t="s">
        <v>97</v>
      </c>
      <c r="D10">
        <f ca="1">K10</f>
        <v>2</v>
      </c>
      <c r="E10" t="s">
        <v>92</v>
      </c>
      <c r="F10">
        <f ca="1">F9-K10</f>
        <v>4</v>
      </c>
      <c r="H10" t="s">
        <v>93</v>
      </c>
      <c r="J10" t="s">
        <v>98</v>
      </c>
      <c r="K10">
        <f ca="1">ROUND(RAND()*5+0.5,0)</f>
        <v>2</v>
      </c>
      <c r="N10" t="str">
        <f ca="1">A10&amp;B10&amp;C10&amp;D10&amp;E10&amp;F10&amp;G10&amp;H10&amp;I10</f>
        <v xml:space="preserve">3x - 2 = 4   </v>
      </c>
      <c r="O10" t="str">
        <f ca="1">J10&amp;K10&amp;L10</f>
        <v>|+2</v>
      </c>
    </row>
    <row r="11" spans="1:16" x14ac:dyDescent="0.25">
      <c r="A11" s="17">
        <f ca="1">A10+K11</f>
        <v>5</v>
      </c>
      <c r="B11" s="17" t="s">
        <v>18</v>
      </c>
      <c r="C11" s="17" t="s">
        <v>97</v>
      </c>
      <c r="D11" s="17">
        <f ca="1">D10</f>
        <v>2</v>
      </c>
      <c r="E11" s="17" t="s">
        <v>92</v>
      </c>
      <c r="F11" s="17">
        <f ca="1">F10</f>
        <v>4</v>
      </c>
      <c r="G11" s="17" t="s">
        <v>95</v>
      </c>
      <c r="H11" s="17">
        <f ca="1">K11</f>
        <v>2</v>
      </c>
      <c r="I11" s="17" t="s">
        <v>18</v>
      </c>
      <c r="J11" s="17" t="s">
        <v>96</v>
      </c>
      <c r="K11" s="17">
        <f ca="1">ROUND(RAND()*5+0.5,0)</f>
        <v>2</v>
      </c>
      <c r="L11" s="17" t="s">
        <v>18</v>
      </c>
      <c r="M11" s="17"/>
      <c r="N11" s="17" t="str">
        <f ca="1">A11&amp;B11&amp;C11&amp;D11&amp;E11&amp;F11&amp;G11&amp;H11&amp;I11</f>
        <v>5x - 2 = 4 + 2x</v>
      </c>
      <c r="O11" s="17" t="str">
        <f ca="1">J11&amp;K11&amp;L11</f>
        <v>|-2x</v>
      </c>
      <c r="P11" t="str">
        <f ca="1">N11&amp;"   "&amp;O11&amp;P7&amp;N10&amp;"   "&amp;O10&amp;P7&amp;N9&amp;"   "&amp;O9&amp;P7&amp;N8&amp;P7&amp;P7&amp;N7</f>
        <v>5x - 2 = 4 + 2x   |-2x 
3x - 2 = 4      |+2 
3x = 6      |:3 
x = 2 
L = {2}</v>
      </c>
    </row>
    <row r="13" spans="1:16" x14ac:dyDescent="0.25">
      <c r="N13" t="str">
        <f ca="1">"L = {"&amp;F14&amp;"}"</f>
        <v>L = {-4}</v>
      </c>
      <c r="P13" s="16" t="s">
        <v>91</v>
      </c>
    </row>
    <row r="14" spans="1:16" x14ac:dyDescent="0.25">
      <c r="D14" t="s">
        <v>18</v>
      </c>
      <c r="E14" t="s">
        <v>92</v>
      </c>
      <c r="F14">
        <f ca="1">-ROUND(RAND()*5+0.5,0)</f>
        <v>-4</v>
      </c>
      <c r="N14" t="str">
        <f ca="1">A14&amp;B14&amp;C14&amp;D14&amp;E14&amp;F14&amp;G14&amp;H14&amp;I14</f>
        <v>x = -4</v>
      </c>
      <c r="O14" t="str">
        <f>J14&amp;K14</f>
        <v/>
      </c>
    </row>
    <row r="15" spans="1:16" x14ac:dyDescent="0.25">
      <c r="C15">
        <f ca="1">K15</f>
        <v>2</v>
      </c>
      <c r="D15" t="str">
        <f>D14</f>
        <v>x</v>
      </c>
      <c r="E15" t="s">
        <v>92</v>
      </c>
      <c r="F15">
        <f ca="1">F14*K15</f>
        <v>-8</v>
      </c>
      <c r="H15" t="s">
        <v>93</v>
      </c>
      <c r="J15" t="s">
        <v>94</v>
      </c>
      <c r="K15">
        <f ca="1">ROUND(RAND()*5+0.5,0)</f>
        <v>2</v>
      </c>
      <c r="N15" t="str">
        <f ca="1">A15&amp;B15&amp;C15&amp;D15&amp;E15&amp;F15&amp;G15&amp;H15&amp;I15</f>
        <v xml:space="preserve">2x = -8   </v>
      </c>
      <c r="O15" t="str">
        <f ca="1">J15&amp;K15&amp;L15</f>
        <v>|:2</v>
      </c>
    </row>
    <row r="16" spans="1:16" x14ac:dyDescent="0.25">
      <c r="A16">
        <f ca="1">C15</f>
        <v>2</v>
      </c>
      <c r="B16" t="str">
        <f>D15</f>
        <v>x</v>
      </c>
      <c r="C16" t="s">
        <v>95</v>
      </c>
      <c r="D16">
        <f ca="1">K16</f>
        <v>4</v>
      </c>
      <c r="E16" t="s">
        <v>92</v>
      </c>
      <c r="F16">
        <f ca="1">F15+K16</f>
        <v>-4</v>
      </c>
      <c r="H16" t="s">
        <v>93</v>
      </c>
      <c r="J16" t="s">
        <v>96</v>
      </c>
      <c r="K16">
        <f ca="1">ROUND(RAND()*5+0.5,0)</f>
        <v>4</v>
      </c>
      <c r="N16" t="str">
        <f ca="1">A16&amp;B16&amp;C16&amp;D16&amp;E16&amp;F16&amp;G16&amp;H16&amp;I16</f>
        <v xml:space="preserve">2x + 4 = -4   </v>
      </c>
      <c r="O16" t="str">
        <f ca="1">J16&amp;K16&amp;L16</f>
        <v>|-4</v>
      </c>
    </row>
    <row r="17" spans="1:16" x14ac:dyDescent="0.25">
      <c r="A17" s="17">
        <f ca="1">A16-K17</f>
        <v>-5</v>
      </c>
      <c r="B17" s="17" t="s">
        <v>18</v>
      </c>
      <c r="C17" s="17" t="s">
        <v>95</v>
      </c>
      <c r="D17" s="17">
        <f ca="1">D16</f>
        <v>4</v>
      </c>
      <c r="E17" s="17" t="s">
        <v>92</v>
      </c>
      <c r="F17" s="17">
        <f ca="1">F16</f>
        <v>-4</v>
      </c>
      <c r="G17" s="17" t="s">
        <v>97</v>
      </c>
      <c r="H17" s="17">
        <f ca="1">K17</f>
        <v>7</v>
      </c>
      <c r="I17" s="17" t="s">
        <v>18</v>
      </c>
      <c r="J17" s="17" t="s">
        <v>98</v>
      </c>
      <c r="K17" s="17">
        <f ca="1">ROUND(RAND()*5+0.5,0)+K15</f>
        <v>7</v>
      </c>
      <c r="L17" s="17" t="s">
        <v>18</v>
      </c>
      <c r="M17" s="17"/>
      <c r="N17" s="17" t="str">
        <f ca="1">A17&amp;B17&amp;C17&amp;D17&amp;E17&amp;F17&amp;G17&amp;H17&amp;I17</f>
        <v>-5x + 4 = -4 - 7x</v>
      </c>
      <c r="O17" s="17" t="str">
        <f ca="1">J17&amp;K17&amp;L17</f>
        <v>|+7x</v>
      </c>
      <c r="P17" t="str">
        <f ca="1">N17&amp;"   "&amp;O17&amp;P13&amp;N16&amp;"   "&amp;O16&amp;P13&amp;N15&amp;"   "&amp;O15&amp;P13&amp;N14&amp;P13&amp;P13&amp;N13</f>
        <v>-5x + 4 = -4 - 7x   |+7x 
2x + 4 = -4      |-4 
2x = -8      |:2 
x = -4 
L = {-4}</v>
      </c>
    </row>
    <row r="19" spans="1:16" x14ac:dyDescent="0.25">
      <c r="N19" t="str">
        <f ca="1">"L = {"&amp;F20&amp;"}"</f>
        <v>L = {1}</v>
      </c>
      <c r="P19" s="16" t="s">
        <v>91</v>
      </c>
    </row>
    <row r="20" spans="1:16" x14ac:dyDescent="0.25">
      <c r="D20" t="s">
        <v>18</v>
      </c>
      <c r="E20" t="s">
        <v>92</v>
      </c>
      <c r="F20">
        <f ca="1">ROUND(RAND()*10-5.5,0)</f>
        <v>1</v>
      </c>
      <c r="N20" t="str">
        <f ca="1">A20&amp;B20&amp;C20&amp;D20&amp;E20&amp;F20&amp;G20&amp;H20&amp;I20</f>
        <v>x = 1</v>
      </c>
      <c r="O20" t="str">
        <f>J20&amp;K20</f>
        <v/>
      </c>
    </row>
    <row r="21" spans="1:16" x14ac:dyDescent="0.25">
      <c r="C21">
        <f ca="1">K21</f>
        <v>-4</v>
      </c>
      <c r="D21" t="str">
        <f>D20</f>
        <v>x</v>
      </c>
      <c r="E21" t="s">
        <v>92</v>
      </c>
      <c r="F21">
        <f ca="1">F20*K21</f>
        <v>-4</v>
      </c>
      <c r="H21" t="s">
        <v>93</v>
      </c>
      <c r="J21" t="s">
        <v>99</v>
      </c>
      <c r="K21">
        <f ca="1">-ROUND(RAND()*5+0.5,0)</f>
        <v>-4</v>
      </c>
      <c r="L21" t="s">
        <v>100</v>
      </c>
      <c r="N21" t="str">
        <f ca="1">A21&amp;B21&amp;C21&amp;D21&amp;E21&amp;F21&amp;G21&amp;H21&amp;I21</f>
        <v xml:space="preserve">-4x = -4   </v>
      </c>
      <c r="O21" t="str">
        <f ca="1">J21&amp;K21&amp;L21</f>
        <v>|:(-4)</v>
      </c>
    </row>
    <row r="22" spans="1:16" x14ac:dyDescent="0.25">
      <c r="A22">
        <f ca="1">C21</f>
        <v>-4</v>
      </c>
      <c r="B22" t="str">
        <f>D21</f>
        <v>x</v>
      </c>
      <c r="C22" t="s">
        <v>97</v>
      </c>
      <c r="D22">
        <f ca="1">K22</f>
        <v>1</v>
      </c>
      <c r="E22" t="s">
        <v>92</v>
      </c>
      <c r="F22">
        <f ca="1">F21-K22</f>
        <v>-5</v>
      </c>
      <c r="H22" t="s">
        <v>93</v>
      </c>
      <c r="J22" t="s">
        <v>98</v>
      </c>
      <c r="K22">
        <f ca="1">ROUND(RAND()*5+0.5,0)</f>
        <v>1</v>
      </c>
      <c r="N22" t="str">
        <f ca="1">A22&amp;B22&amp;C22&amp;D22&amp;E22&amp;F22&amp;G22&amp;H22&amp;I22</f>
        <v xml:space="preserve">-4x - 1 = -5   </v>
      </c>
      <c r="O22" t="str">
        <f ca="1">J22&amp;K22&amp;L22</f>
        <v>|+1</v>
      </c>
    </row>
    <row r="23" spans="1:16" x14ac:dyDescent="0.25">
      <c r="A23" s="17">
        <f ca="1">A22-K23</f>
        <v>-6</v>
      </c>
      <c r="B23" s="17" t="s">
        <v>18</v>
      </c>
      <c r="C23" s="17" t="s">
        <v>97</v>
      </c>
      <c r="D23" s="17">
        <f ca="1">D22</f>
        <v>1</v>
      </c>
      <c r="E23" s="17" t="s">
        <v>92</v>
      </c>
      <c r="F23" s="17">
        <f ca="1">F22</f>
        <v>-5</v>
      </c>
      <c r="G23" s="17" t="s">
        <v>97</v>
      </c>
      <c r="H23" s="17">
        <f ca="1">K23</f>
        <v>2</v>
      </c>
      <c r="I23" s="17" t="s">
        <v>18</v>
      </c>
      <c r="J23" s="17" t="s">
        <v>98</v>
      </c>
      <c r="K23" s="17">
        <f ca="1">ROUND(RAND()*5+0.5,0)</f>
        <v>2</v>
      </c>
      <c r="L23" s="17" t="s">
        <v>18</v>
      </c>
      <c r="M23" s="17"/>
      <c r="N23" s="17" t="str">
        <f ca="1">A23&amp;B23&amp;C23&amp;D23&amp;E23&amp;F23&amp;G23&amp;H23&amp;I23</f>
        <v>-6x - 1 = -5 - 2x</v>
      </c>
      <c r="O23" s="17" t="str">
        <f ca="1">J23&amp;K23&amp;L23</f>
        <v>|+2x</v>
      </c>
      <c r="P23" t="str">
        <f ca="1">N23&amp;"   "&amp;O23&amp;P19&amp;N22&amp;"   "&amp;O22&amp;P19&amp;N21&amp;"   "&amp;O21&amp;P19&amp;N20&amp;P19&amp;P19&amp;N19</f>
        <v>-6x - 1 = -5 - 2x   |+2x 
-4x - 1 = -5      |+1 
-4x = -4      |:(-4) 
x = 1 
L = {1}</v>
      </c>
    </row>
    <row r="25" spans="1:16" x14ac:dyDescent="0.25">
      <c r="N25" t="str">
        <f>"L = R"</f>
        <v>L = R</v>
      </c>
      <c r="P25" s="16" t="s">
        <v>91</v>
      </c>
    </row>
    <row r="26" spans="1:16" x14ac:dyDescent="0.25">
      <c r="D26" t="s">
        <v>18</v>
      </c>
      <c r="E26" t="s">
        <v>92</v>
      </c>
      <c r="G26" t="s">
        <v>18</v>
      </c>
      <c r="N26" t="str">
        <f>A26&amp;B26&amp;C26&amp;D26&amp;E26&amp;F26&amp;G26&amp;H26&amp;I26</f>
        <v>x = x</v>
      </c>
      <c r="O26" t="str">
        <f>J26&amp;K26</f>
        <v/>
      </c>
    </row>
    <row r="27" spans="1:16" x14ac:dyDescent="0.25">
      <c r="C27">
        <f ca="1">K27</f>
        <v>4</v>
      </c>
      <c r="D27" t="str">
        <f>D26</f>
        <v>x</v>
      </c>
      <c r="E27" t="s">
        <v>92</v>
      </c>
      <c r="F27">
        <f ca="1">K27</f>
        <v>4</v>
      </c>
      <c r="G27" t="s">
        <v>18</v>
      </c>
      <c r="H27" t="s">
        <v>93</v>
      </c>
      <c r="J27" t="s">
        <v>94</v>
      </c>
      <c r="K27">
        <f ca="1">ROUND(RAND()*5+0.5,0)</f>
        <v>4</v>
      </c>
      <c r="N27" t="str">
        <f ca="1">A27&amp;B27&amp;C27&amp;D27&amp;E27&amp;F27&amp;G27&amp;H27&amp;I27</f>
        <v xml:space="preserve">4x = 4x   </v>
      </c>
      <c r="O27" t="str">
        <f ca="1">J27&amp;K27&amp;L27</f>
        <v>|:4</v>
      </c>
    </row>
    <row r="28" spans="1:16" x14ac:dyDescent="0.25">
      <c r="A28">
        <f ca="1">C27</f>
        <v>4</v>
      </c>
      <c r="B28" t="str">
        <f>D27</f>
        <v>x</v>
      </c>
      <c r="C28" t="s">
        <v>95</v>
      </c>
      <c r="D28">
        <f ca="1">K28</f>
        <v>4</v>
      </c>
      <c r="E28" t="s">
        <v>92</v>
      </c>
      <c r="F28">
        <f ca="1">F27</f>
        <v>4</v>
      </c>
      <c r="G28" t="s">
        <v>18</v>
      </c>
      <c r="H28" t="s">
        <v>95</v>
      </c>
      <c r="I28">
        <f ca="1">K28</f>
        <v>4</v>
      </c>
      <c r="J28" t="s">
        <v>96</v>
      </c>
      <c r="K28">
        <f ca="1">K27</f>
        <v>4</v>
      </c>
      <c r="N28" t="str">
        <f ca="1">A28&amp;B28&amp;C28&amp;D28&amp;E28&amp;F28&amp;G28&amp;H28&amp;I28</f>
        <v>4x + 4 = 4x + 4</v>
      </c>
      <c r="O28" t="str">
        <f ca="1">J28&amp;K28&amp;L28</f>
        <v>|-4</v>
      </c>
    </row>
    <row r="29" spans="1:16" x14ac:dyDescent="0.25">
      <c r="A29" s="17">
        <f ca="1">A28</f>
        <v>4</v>
      </c>
      <c r="B29" s="17" t="s">
        <v>101</v>
      </c>
      <c r="C29" s="17" t="s">
        <v>95</v>
      </c>
      <c r="D29" s="17">
        <f ca="1">D28/A29</f>
        <v>1</v>
      </c>
      <c r="E29" s="17" t="s">
        <v>102</v>
      </c>
      <c r="F29" s="17">
        <f ca="1">F28+M29</f>
        <v>6</v>
      </c>
      <c r="G29" s="17" t="str">
        <f ca="1">"x + "&amp;I28&amp;" - "</f>
        <v xml:space="preserve">x + 4 - </v>
      </c>
      <c r="H29" s="17">
        <f ca="1">M29</f>
        <v>2</v>
      </c>
      <c r="I29" s="17" t="s">
        <v>18</v>
      </c>
      <c r="J29" s="17" t="s">
        <v>103</v>
      </c>
      <c r="K29" s="17" t="s">
        <v>104</v>
      </c>
      <c r="M29">
        <f ca="1">ROUND(RAND()*5+0.5,0)</f>
        <v>2</v>
      </c>
      <c r="N29" s="17" t="str">
        <f ca="1">A29&amp;B29&amp;C29&amp;D29&amp;E29&amp;F29&amp;G29&amp;H29&amp;I29</f>
        <v>4(x + 1) = 6x + 4 - 2x</v>
      </c>
      <c r="O29" s="17" t="str">
        <f>J29&amp;K29&amp;L29</f>
        <v>|T</v>
      </c>
      <c r="P29" t="str">
        <f ca="1">N29&amp;"   "&amp;O29&amp;P25&amp;N28&amp;"   "&amp;O28&amp;P25&amp;N27&amp;"   "&amp;O27&amp;P25&amp;N26&amp;P25&amp;P25&amp;N25</f>
        <v>4(x + 1) = 6x + 4 - 2x   |T 
4x + 4 = 4x + 4   |-4 
4x = 4x      |:4 
x = x 
L = R</v>
      </c>
    </row>
    <row r="31" spans="1:16" x14ac:dyDescent="0.25">
      <c r="N31" t="str">
        <f>"L = { }"</f>
        <v>L = { }</v>
      </c>
      <c r="P31" s="16" t="s">
        <v>91</v>
      </c>
    </row>
    <row r="32" spans="1:16" x14ac:dyDescent="0.25">
      <c r="D32">
        <f ca="1">ROUND(RAND()*5+0.5,0)+F32</f>
        <v>6</v>
      </c>
      <c r="E32" t="s">
        <v>92</v>
      </c>
      <c r="F32">
        <f ca="1">ROUND(RAND()*5+0.5,0)</f>
        <v>2</v>
      </c>
      <c r="N32" t="str">
        <f ca="1">A32&amp;B32&amp;C32&amp;D33&amp;E32&amp;F32&amp;G32&amp;H32&amp;I32</f>
        <v>18 = 2</v>
      </c>
      <c r="O32" t="str">
        <f>J32&amp;K32</f>
        <v/>
      </c>
    </row>
    <row r="33" spans="1:16" x14ac:dyDescent="0.25">
      <c r="A33">
        <f ca="1">K33</f>
        <v>3</v>
      </c>
      <c r="B33" t="s">
        <v>18</v>
      </c>
      <c r="C33" t="s">
        <v>95</v>
      </c>
      <c r="D33">
        <f ca="1">D32*K33</f>
        <v>18</v>
      </c>
      <c r="E33" t="s">
        <v>92</v>
      </c>
      <c r="F33">
        <f ca="1">K33</f>
        <v>3</v>
      </c>
      <c r="G33" t="s">
        <v>18</v>
      </c>
      <c r="H33" t="s">
        <v>95</v>
      </c>
      <c r="I33">
        <f ca="1">F32</f>
        <v>2</v>
      </c>
      <c r="J33" t="s">
        <v>96</v>
      </c>
      <c r="K33">
        <f ca="1">ROUND(RAND()*5+0.5,0)</f>
        <v>3</v>
      </c>
      <c r="L33" t="s">
        <v>18</v>
      </c>
      <c r="N33" t="str">
        <f ca="1">A33&amp;B33&amp;C33&amp;D33&amp;E33&amp;F33&amp;G33&amp;H33&amp;I33</f>
        <v>3x + 18 = 3x + 2</v>
      </c>
      <c r="O33" t="str">
        <f ca="1">J33&amp;K33&amp;L33</f>
        <v>|-3x</v>
      </c>
    </row>
    <row r="34" spans="1:16" x14ac:dyDescent="0.25">
      <c r="A34">
        <f ca="1">A33</f>
        <v>3</v>
      </c>
      <c r="B34" t="s">
        <v>101</v>
      </c>
      <c r="C34" t="s">
        <v>95</v>
      </c>
      <c r="D34">
        <f ca="1">D32</f>
        <v>6</v>
      </c>
      <c r="E34" t="s">
        <v>102</v>
      </c>
      <c r="F34">
        <f ca="1">F33</f>
        <v>3</v>
      </c>
      <c r="G34" t="str">
        <f>G33</f>
        <v>x</v>
      </c>
      <c r="H34" t="str">
        <f>H33</f>
        <v xml:space="preserve"> + </v>
      </c>
      <c r="I34">
        <f ca="1">I33</f>
        <v>2</v>
      </c>
      <c r="J34" t="s">
        <v>103</v>
      </c>
      <c r="K34" t="s">
        <v>104</v>
      </c>
      <c r="N34" t="str">
        <f ca="1">A34&amp;B34&amp;C34&amp;D34&amp;E34&amp;F34&amp;G34&amp;H34&amp;I34</f>
        <v>3(x + 6) = 3x + 2</v>
      </c>
      <c r="O34" t="str">
        <f>J34&amp;K34&amp;L34</f>
        <v>|T</v>
      </c>
    </row>
    <row r="35" spans="1:16" x14ac:dyDescent="0.25">
      <c r="A35" s="17">
        <f ca="1">A34</f>
        <v>3</v>
      </c>
      <c r="B35" s="17" t="str">
        <f>B34</f>
        <v>(x</v>
      </c>
      <c r="C35" s="17" t="str">
        <f>C34</f>
        <v xml:space="preserve"> + </v>
      </c>
      <c r="D35" s="17">
        <f ca="1">D34</f>
        <v>6</v>
      </c>
      <c r="E35" s="17" t="str">
        <f>E34</f>
        <v xml:space="preserve">) = </v>
      </c>
      <c r="F35" s="17">
        <f ca="1">F34+M35</f>
        <v>10</v>
      </c>
      <c r="G35" s="17" t="str">
        <f ca="1">"x + "&amp;I34&amp;" - "</f>
        <v xml:space="preserve">x + 2 - </v>
      </c>
      <c r="H35" s="17">
        <f ca="1">M35</f>
        <v>7</v>
      </c>
      <c r="I35" s="17" t="s">
        <v>18</v>
      </c>
      <c r="J35" s="17" t="s">
        <v>103</v>
      </c>
      <c r="K35" s="17" t="s">
        <v>104</v>
      </c>
      <c r="M35">
        <f ca="1">ROUND(RAND()*5+0.5,0)+F34</f>
        <v>7</v>
      </c>
      <c r="N35" t="str">
        <f ca="1">A35&amp;B35&amp;C35&amp;D35&amp;E35&amp;F35&amp;G35&amp;H35&amp;I35</f>
        <v>3(x + 6) = 10x + 2 - 7x</v>
      </c>
      <c r="O35" s="17" t="str">
        <f>J35&amp;K35&amp;L35</f>
        <v>|T</v>
      </c>
      <c r="P35" t="str">
        <f ca="1">N35&amp;"   "&amp;O35&amp;P31&amp;N34&amp;"   "&amp;O34&amp;P31&amp;N33&amp;"   "&amp;O33&amp;P31&amp;N32&amp;P31&amp;P31&amp;N31</f>
        <v>3(x + 6) = 10x + 2 - 7x   |T 
3(x + 6) = 3x + 2   |T 
3x + 18 = 3x + 2   |-3x 
18 = 2 
L = { }</v>
      </c>
    </row>
    <row r="37" spans="1:16" x14ac:dyDescent="0.25">
      <c r="N37" t="str">
        <f ca="1">"L = {"&amp;F38&amp;"}"</f>
        <v>L = {-5}</v>
      </c>
      <c r="P37" s="16" t="s">
        <v>91</v>
      </c>
    </row>
    <row r="38" spans="1:16" x14ac:dyDescent="0.25">
      <c r="D38" t="s">
        <v>18</v>
      </c>
      <c r="E38" t="s">
        <v>92</v>
      </c>
      <c r="F38">
        <f ca="1">-ROUND(RAND()*5+0.5,0)</f>
        <v>-5</v>
      </c>
      <c r="N38" t="str">
        <f ca="1">A38&amp;B38&amp;C38&amp;D38&amp;E38&amp;F38&amp;G38&amp;H38&amp;I38</f>
        <v>x = -5</v>
      </c>
      <c r="O38" t="str">
        <f>J38&amp;K38</f>
        <v/>
      </c>
    </row>
    <row r="39" spans="1:16" x14ac:dyDescent="0.25">
      <c r="B39" t="str">
        <f>D38</f>
        <v>x</v>
      </c>
      <c r="C39" t="s">
        <v>95</v>
      </c>
      <c r="D39">
        <f ca="1">K39</f>
        <v>4</v>
      </c>
      <c r="E39" t="s">
        <v>92</v>
      </c>
      <c r="F39">
        <f ca="1">F38+K39</f>
        <v>-1</v>
      </c>
      <c r="H39" t="s">
        <v>93</v>
      </c>
      <c r="J39" t="s">
        <v>96</v>
      </c>
      <c r="K39">
        <f ca="1">ROUND(RAND()*5+0.5,0)</f>
        <v>4</v>
      </c>
      <c r="N39" t="str">
        <f ca="1">A39&amp;B39&amp;C39&amp;D39&amp;E39&amp;F39&amp;G39&amp;H39&amp;I39</f>
        <v xml:space="preserve">x + 4 = -1   </v>
      </c>
      <c r="O39" t="str">
        <f ca="1">J39&amp;K39&amp;L39</f>
        <v>|-4</v>
      </c>
    </row>
    <row r="40" spans="1:16" x14ac:dyDescent="0.25">
      <c r="A40" s="17">
        <f ca="1">1-K40</f>
        <v>-3</v>
      </c>
      <c r="B40" s="17" t="s">
        <v>18</v>
      </c>
      <c r="C40" s="17" t="s">
        <v>95</v>
      </c>
      <c r="D40" s="17">
        <f ca="1">D39</f>
        <v>4</v>
      </c>
      <c r="E40" s="17" t="s">
        <v>92</v>
      </c>
      <c r="F40" s="17">
        <f ca="1">F39</f>
        <v>-1</v>
      </c>
      <c r="G40" s="17" t="s">
        <v>97</v>
      </c>
      <c r="H40" s="17">
        <f ca="1">K40</f>
        <v>4</v>
      </c>
      <c r="I40" s="17" t="s">
        <v>18</v>
      </c>
      <c r="J40" s="17" t="s">
        <v>98</v>
      </c>
      <c r="K40" s="17">
        <f ca="1">ROUND(RAND()*5+0.5,0)</f>
        <v>4</v>
      </c>
      <c r="L40" s="17" t="s">
        <v>18</v>
      </c>
      <c r="N40" t="str">
        <f ca="1">A40&amp;B40&amp;C40&amp;D40&amp;E40&amp;F40&amp;G40&amp;H40&amp;I40</f>
        <v>-3x + 4 = -1 - 4x</v>
      </c>
      <c r="O40" t="str">
        <f ca="1">J40&amp;K40&amp;L40</f>
        <v>|+4x</v>
      </c>
    </row>
    <row r="41" spans="1:16" x14ac:dyDescent="0.25">
      <c r="A41" s="17">
        <f ca="1">A40</f>
        <v>-3</v>
      </c>
      <c r="B41" s="17" t="s">
        <v>105</v>
      </c>
      <c r="C41" s="17" t="str">
        <f ca="1">D40&amp;") + "</f>
        <v xml:space="preserve">4) + </v>
      </c>
      <c r="D41" s="17">
        <f ca="1">-(D40*A41-D40)</f>
        <v>16</v>
      </c>
      <c r="E41" s="17" t="s">
        <v>92</v>
      </c>
      <c r="F41" s="17">
        <f ca="1">F40</f>
        <v>-1</v>
      </c>
      <c r="G41" s="17" t="str">
        <f>G40</f>
        <v xml:space="preserve"> - </v>
      </c>
      <c r="H41" s="17">
        <f ca="1">H40</f>
        <v>4</v>
      </c>
      <c r="I41" s="17" t="str">
        <f>I40</f>
        <v>x</v>
      </c>
      <c r="J41" s="17" t="s">
        <v>103</v>
      </c>
      <c r="K41" s="17" t="s">
        <v>104</v>
      </c>
      <c r="L41" s="17"/>
      <c r="M41" s="17"/>
      <c r="N41" s="17" t="str">
        <f ca="1">A41&amp;B41&amp;C41&amp;D41&amp;E41&amp;F41&amp;G41&amp;H41&amp;I41</f>
        <v>-3(x + 4) + 16 = -1 - 4x</v>
      </c>
      <c r="O41" s="17" t="str">
        <f>J41&amp;K41&amp;L41</f>
        <v>|T</v>
      </c>
      <c r="P41" t="str">
        <f ca="1">N41&amp;"   "&amp;O41&amp;P37&amp;N40&amp;"   "&amp;O40&amp;P37&amp;N39&amp;"   "&amp;O39&amp;P37&amp;N38&amp;P37&amp;P37&amp;N37</f>
        <v>-3(x + 4) + 16 = -1 - 4x   |T 
-3x + 4 = -1 - 4x   |+4x 
x + 4 = -1      |-4 
x = -5 
L = {-5}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96F6-B089-4838-A788-EC7620C97DAF}">
  <dimension ref="A2:N214"/>
  <sheetViews>
    <sheetView topLeftCell="A115" workbookViewId="0">
      <selection activeCell="B131" sqref="B131"/>
    </sheetView>
  </sheetViews>
  <sheetFormatPr baseColWidth="10" defaultRowHeight="12.5" x14ac:dyDescent="0.25"/>
  <cols>
    <col min="2" max="2" width="41.453125" customWidth="1"/>
    <col min="3" max="3" width="17.1796875" customWidth="1"/>
  </cols>
  <sheetData>
    <row r="2" spans="1:13" ht="15.5" x14ac:dyDescent="0.35">
      <c r="A2">
        <v>1</v>
      </c>
      <c r="B2" t="s">
        <v>38</v>
      </c>
      <c r="C2" t="s">
        <v>39</v>
      </c>
      <c r="E2" t="s">
        <v>40</v>
      </c>
      <c r="F2" t="s">
        <v>40</v>
      </c>
      <c r="G2" t="s">
        <v>40</v>
      </c>
      <c r="H2" t="s">
        <v>40</v>
      </c>
      <c r="M2" s="8"/>
    </row>
    <row r="3" spans="1:13" ht="15.5" x14ac:dyDescent="0.35">
      <c r="A3">
        <v>0</v>
      </c>
      <c r="B3" s="9" t="str">
        <f ca="1">G3&amp;K3&amp;J3&amp;" · "&amp;E3&amp;J3&amp;" · "&amp;F3&amp;J3&amp;K3</f>
        <v>3ba · 5a · 2ab</v>
      </c>
      <c r="C3" s="9" t="str">
        <f ca="1">E3*F3*G3&amp;" "&amp;J3&amp;"³ "&amp;K3&amp;"²"</f>
        <v>30 a³ b²</v>
      </c>
      <c r="E3">
        <f ca="1">ROUND(RAND()*5+0.5,0)</f>
        <v>5</v>
      </c>
      <c r="F3">
        <f ca="1">ROUND(RAND()*5+0.5,0)</f>
        <v>2</v>
      </c>
      <c r="G3">
        <f ca="1">ROUND(RAND()*5+0.5,0)</f>
        <v>3</v>
      </c>
      <c r="H3">
        <f ca="1">ROUND(RAND()*5+0.5,0)</f>
        <v>3</v>
      </c>
      <c r="I3">
        <f t="shared" ref="I3:I19" ca="1" si="0">IF(M3=1,1,24)</f>
        <v>1</v>
      </c>
      <c r="J3" t="str">
        <f ca="1">CHAR($I3+96)</f>
        <v>a</v>
      </c>
      <c r="K3" t="str">
        <f ca="1">CHAR($I3+97)</f>
        <v>b</v>
      </c>
      <c r="L3" t="str">
        <f ca="1">CHAR($I3+98)</f>
        <v>c</v>
      </c>
      <c r="M3">
        <f ca="1">ROUND(RAND()*2+0.5,0)</f>
        <v>1</v>
      </c>
    </row>
    <row r="4" spans="1:13" ht="15.5" x14ac:dyDescent="0.35">
      <c r="A4">
        <v>1</v>
      </c>
      <c r="B4" s="9" t="str">
        <f ca="1">G4&amp;K4&amp;J4&amp;" · "&amp;E4&amp;J4&amp;" · "&amp;F4&amp;J4&amp;K4</f>
        <v>5yx · 1x · 1xy</v>
      </c>
      <c r="C4" s="9" t="str">
        <f ca="1">E4*F4*G4&amp;" "&amp;J4&amp;"³ "&amp;K4&amp;"²"</f>
        <v>5 x³ y²</v>
      </c>
      <c r="E4">
        <f t="shared" ref="E4:H13" ca="1" si="1">ROUND(RAND()*5+0.5,0)</f>
        <v>1</v>
      </c>
      <c r="F4">
        <f t="shared" ca="1" si="1"/>
        <v>1</v>
      </c>
      <c r="G4">
        <f t="shared" ca="1" si="1"/>
        <v>5</v>
      </c>
      <c r="H4">
        <f t="shared" ca="1" si="1"/>
        <v>2</v>
      </c>
      <c r="I4">
        <f t="shared" ca="1" si="0"/>
        <v>24</v>
      </c>
      <c r="J4" t="str">
        <f t="shared" ref="J4:J19" ca="1" si="2">CHAR($I4+96)</f>
        <v>x</v>
      </c>
      <c r="K4" t="str">
        <f t="shared" ref="K4:K19" ca="1" si="3">CHAR($I4+97)</f>
        <v>y</v>
      </c>
      <c r="L4" t="str">
        <f t="shared" ref="L4:L19" ca="1" si="4">CHAR($I4+98)</f>
        <v>z</v>
      </c>
      <c r="M4">
        <f t="shared" ref="M4:M19" ca="1" si="5">ROUND(RAND()*2+0.5,0)</f>
        <v>2</v>
      </c>
    </row>
    <row r="5" spans="1:13" ht="15.5" x14ac:dyDescent="0.35">
      <c r="A5">
        <v>2</v>
      </c>
      <c r="B5" s="9" t="str">
        <f ca="1">E5&amp;J5&amp;" · "&amp;F5&amp;J5&amp;K5&amp;" · "&amp;G5&amp;K5&amp;J5</f>
        <v>2x · 3xy · 5yx</v>
      </c>
      <c r="C5" s="9" t="str">
        <f ca="1">E5*F5*G5&amp;" "&amp;J5&amp;"³ "&amp;K5&amp;"²"</f>
        <v>30 x³ y²</v>
      </c>
      <c r="E5">
        <f ca="1">ROUND(RAND()*5+0.5,0)</f>
        <v>2</v>
      </c>
      <c r="F5">
        <f ca="1">ROUND(RAND()*5+0.5,0)</f>
        <v>3</v>
      </c>
      <c r="G5">
        <f ca="1">ROUND(RAND()*5+0.5,0)</f>
        <v>5</v>
      </c>
      <c r="H5">
        <f ca="1">ROUND(RAND()*5+0.5,0)</f>
        <v>4</v>
      </c>
      <c r="I5">
        <f t="shared" ca="1" si="0"/>
        <v>24</v>
      </c>
      <c r="J5" t="str">
        <f ca="1">CHAR($I5+96)</f>
        <v>x</v>
      </c>
      <c r="K5" t="str">
        <f ca="1">CHAR($I5+97)</f>
        <v>y</v>
      </c>
      <c r="L5" t="str">
        <f ca="1">CHAR($I5+98)</f>
        <v>z</v>
      </c>
      <c r="M5">
        <f ca="1">ROUND(RAND()*2+0.5,0)</f>
        <v>2</v>
      </c>
    </row>
    <row r="6" spans="1:13" ht="15.5" x14ac:dyDescent="0.35">
      <c r="A6">
        <v>3</v>
      </c>
      <c r="B6" s="9" t="str">
        <f ca="1">E6&amp;J6&amp;" · "&amp;F6&amp;J6&amp;K6&amp;" · "&amp;G6&amp;K6&amp;J6</f>
        <v>1x · 3xy · 2yx</v>
      </c>
      <c r="C6" s="9" t="str">
        <f ca="1">E6*F6*G6&amp;" "&amp;J6&amp;"³ "&amp;K6&amp;"²"</f>
        <v>6 x³ y²</v>
      </c>
      <c r="E6">
        <f t="shared" ca="1" si="1"/>
        <v>1</v>
      </c>
      <c r="F6">
        <f t="shared" ca="1" si="1"/>
        <v>3</v>
      </c>
      <c r="G6">
        <f t="shared" ca="1" si="1"/>
        <v>2</v>
      </c>
      <c r="H6">
        <f t="shared" ca="1" si="1"/>
        <v>2</v>
      </c>
      <c r="I6">
        <f t="shared" ca="1" si="0"/>
        <v>24</v>
      </c>
      <c r="J6" t="str">
        <f t="shared" ca="1" si="2"/>
        <v>x</v>
      </c>
      <c r="K6" t="str">
        <f t="shared" ca="1" si="3"/>
        <v>y</v>
      </c>
      <c r="L6" t="str">
        <f t="shared" ca="1" si="4"/>
        <v>z</v>
      </c>
      <c r="M6">
        <f t="shared" ca="1" si="5"/>
        <v>2</v>
      </c>
    </row>
    <row r="7" spans="1:13" ht="15.5" x14ac:dyDescent="0.35">
      <c r="A7">
        <v>4</v>
      </c>
      <c r="B7" s="9" t="str">
        <f ca="1">E7&amp;J7&amp;" · "&amp;F7&amp;J7&amp;K7&amp;" · "&amp;G7&amp;K7</f>
        <v>1x · 4xy · 1y</v>
      </c>
      <c r="C7" s="9" t="str">
        <f ca="1">E7*F7*G7&amp;" "&amp;J7&amp;"² "&amp;K7&amp;"²"</f>
        <v>4 x² y²</v>
      </c>
      <c r="E7">
        <f ca="1">ROUND(RAND()*5+0.5,0)</f>
        <v>1</v>
      </c>
      <c r="F7">
        <f ca="1">ROUND(RAND()*5+0.5,0)</f>
        <v>4</v>
      </c>
      <c r="G7">
        <f ca="1">ROUND(RAND()*5+0.5,0)</f>
        <v>1</v>
      </c>
      <c r="H7">
        <f ca="1">ROUND(RAND()*5+0.5,0)</f>
        <v>4</v>
      </c>
      <c r="I7">
        <f t="shared" ca="1" si="0"/>
        <v>24</v>
      </c>
      <c r="J7" t="str">
        <f ca="1">CHAR($I7+96)</f>
        <v>x</v>
      </c>
      <c r="K7" t="str">
        <f ca="1">CHAR($I7+97)</f>
        <v>y</v>
      </c>
      <c r="L7" t="str">
        <f ca="1">CHAR($I7+98)</f>
        <v>z</v>
      </c>
      <c r="M7">
        <f ca="1">ROUND(RAND()*2+0.5,0)</f>
        <v>2</v>
      </c>
    </row>
    <row r="8" spans="1:13" ht="15.5" x14ac:dyDescent="0.35">
      <c r="A8">
        <v>5</v>
      </c>
      <c r="B8" s="9" t="str">
        <f ca="1">E8&amp;J8&amp;" · "&amp;F8&amp;J8&amp;K8&amp;" · "&amp;G8&amp;K8</f>
        <v>4a · 1ab · 2b</v>
      </c>
      <c r="C8" s="9" t="str">
        <f ca="1">E8*F8*G8&amp;" "&amp;J8&amp;"² "&amp;K8&amp;"²"</f>
        <v>8 a² b²</v>
      </c>
      <c r="E8">
        <f t="shared" ca="1" si="1"/>
        <v>4</v>
      </c>
      <c r="F8">
        <f t="shared" ca="1" si="1"/>
        <v>1</v>
      </c>
      <c r="G8">
        <f t="shared" ca="1" si="1"/>
        <v>2</v>
      </c>
      <c r="H8">
        <f t="shared" ca="1" si="1"/>
        <v>1</v>
      </c>
      <c r="I8">
        <f t="shared" ca="1" si="0"/>
        <v>1</v>
      </c>
      <c r="J8" t="str">
        <f t="shared" ca="1" si="2"/>
        <v>a</v>
      </c>
      <c r="K8" t="str">
        <f t="shared" ca="1" si="3"/>
        <v>b</v>
      </c>
      <c r="L8" t="str">
        <f t="shared" ca="1" si="4"/>
        <v>c</v>
      </c>
      <c r="M8">
        <f t="shared" ca="1" si="5"/>
        <v>1</v>
      </c>
    </row>
    <row r="9" spans="1:13" ht="15.5" x14ac:dyDescent="0.35">
      <c r="A9">
        <v>6</v>
      </c>
      <c r="B9" s="9" t="str">
        <f ca="1">E9&amp;J9&amp;" · "&amp;F9&amp;J9&amp;K9&amp;" · "&amp;G9&amp;K9</f>
        <v>5a · 2ab · 2b</v>
      </c>
      <c r="C9" s="9" t="str">
        <f ca="1">E9*F9*G9&amp;" "&amp;J9&amp;"² "&amp;K9&amp;"²"</f>
        <v>20 a² b²</v>
      </c>
      <c r="E9">
        <f t="shared" ca="1" si="1"/>
        <v>5</v>
      </c>
      <c r="F9">
        <f t="shared" ca="1" si="1"/>
        <v>2</v>
      </c>
      <c r="G9">
        <f t="shared" ca="1" si="1"/>
        <v>2</v>
      </c>
      <c r="H9">
        <f t="shared" ca="1" si="1"/>
        <v>3</v>
      </c>
      <c r="I9">
        <f t="shared" ca="1" si="0"/>
        <v>1</v>
      </c>
      <c r="J9" t="str">
        <f t="shared" ca="1" si="2"/>
        <v>a</v>
      </c>
      <c r="K9" t="str">
        <f t="shared" ca="1" si="3"/>
        <v>b</v>
      </c>
      <c r="L9" t="str">
        <f t="shared" ca="1" si="4"/>
        <v>c</v>
      </c>
      <c r="M9">
        <f t="shared" ca="1" si="5"/>
        <v>1</v>
      </c>
    </row>
    <row r="10" spans="1:13" ht="15.5" x14ac:dyDescent="0.35">
      <c r="A10">
        <v>7</v>
      </c>
      <c r="B10" s="9" t="str">
        <f ca="1">G10&amp;J10&amp;" · "&amp;E10&amp;J10&amp;" · "&amp;F10&amp;J10&amp;K10</f>
        <v>1a · 4a · 1ab</v>
      </c>
      <c r="C10" s="9" t="str">
        <f ca="1">E10*F10*G10&amp;" "&amp;J10&amp;"³ "&amp;K10</f>
        <v>4 a³ b</v>
      </c>
      <c r="E10">
        <f t="shared" ca="1" si="1"/>
        <v>4</v>
      </c>
      <c r="F10">
        <f t="shared" ca="1" si="1"/>
        <v>1</v>
      </c>
      <c r="G10">
        <f t="shared" ca="1" si="1"/>
        <v>1</v>
      </c>
      <c r="H10">
        <f t="shared" ca="1" si="1"/>
        <v>1</v>
      </c>
      <c r="I10">
        <f t="shared" ca="1" si="0"/>
        <v>1</v>
      </c>
      <c r="J10" t="str">
        <f t="shared" ca="1" si="2"/>
        <v>a</v>
      </c>
      <c r="K10" t="str">
        <f t="shared" ca="1" si="3"/>
        <v>b</v>
      </c>
      <c r="L10" t="str">
        <f t="shared" ca="1" si="4"/>
        <v>c</v>
      </c>
      <c r="M10">
        <f t="shared" ca="1" si="5"/>
        <v>1</v>
      </c>
    </row>
    <row r="11" spans="1:13" ht="15.5" x14ac:dyDescent="0.35">
      <c r="A11">
        <v>8</v>
      </c>
      <c r="B11" s="9" t="str">
        <f ca="1">G11&amp;J11&amp;" · "&amp;E11&amp;J11&amp;" · "&amp;F11&amp;J11&amp;K11</f>
        <v>5x · 4x · 3xy</v>
      </c>
      <c r="C11" s="9" t="str">
        <f ca="1">E11*F11*G11&amp;" "&amp;J11&amp;"³ "&amp;K11</f>
        <v>60 x³ y</v>
      </c>
      <c r="E11">
        <f t="shared" ca="1" si="1"/>
        <v>4</v>
      </c>
      <c r="F11">
        <f t="shared" ca="1" si="1"/>
        <v>3</v>
      </c>
      <c r="G11">
        <f t="shared" ca="1" si="1"/>
        <v>5</v>
      </c>
      <c r="H11">
        <f t="shared" ca="1" si="1"/>
        <v>1</v>
      </c>
      <c r="I11">
        <f t="shared" ca="1" si="0"/>
        <v>24</v>
      </c>
      <c r="J11" t="str">
        <f t="shared" ca="1" si="2"/>
        <v>x</v>
      </c>
      <c r="K11" t="str">
        <f t="shared" ca="1" si="3"/>
        <v>y</v>
      </c>
      <c r="L11" t="str">
        <f t="shared" ca="1" si="4"/>
        <v>z</v>
      </c>
      <c r="M11">
        <f t="shared" ca="1" si="5"/>
        <v>2</v>
      </c>
    </row>
    <row r="12" spans="1:13" ht="15.5" x14ac:dyDescent="0.35">
      <c r="A12">
        <v>9</v>
      </c>
      <c r="B12" s="9" t="str">
        <f ca="1">G12&amp;J12&amp;" · "&amp;E12&amp;J12&amp;" · "&amp;F12&amp;J12</f>
        <v>1a · 2a · 4a</v>
      </c>
      <c r="C12" s="9" t="str">
        <f ca="1">E12*F12*G12&amp;" "&amp;J12&amp;"³ "</f>
        <v xml:space="preserve">8 a³ </v>
      </c>
      <c r="E12">
        <f t="shared" ca="1" si="1"/>
        <v>2</v>
      </c>
      <c r="F12">
        <f t="shared" ca="1" si="1"/>
        <v>4</v>
      </c>
      <c r="G12">
        <f t="shared" ca="1" si="1"/>
        <v>1</v>
      </c>
      <c r="H12">
        <f t="shared" ca="1" si="1"/>
        <v>3</v>
      </c>
      <c r="I12">
        <f t="shared" ca="1" si="0"/>
        <v>1</v>
      </c>
      <c r="J12" t="str">
        <f t="shared" ca="1" si="2"/>
        <v>a</v>
      </c>
      <c r="K12" t="str">
        <f t="shared" ca="1" si="3"/>
        <v>b</v>
      </c>
      <c r="L12" t="str">
        <f t="shared" ca="1" si="4"/>
        <v>c</v>
      </c>
      <c r="M12">
        <f t="shared" ca="1" si="5"/>
        <v>1</v>
      </c>
    </row>
    <row r="13" spans="1:13" ht="15.5" x14ac:dyDescent="0.35">
      <c r="A13">
        <v>10</v>
      </c>
      <c r="B13" s="9" t="str">
        <f ca="1">G13&amp;J13&amp;" · "&amp;E13&amp;J13&amp;" · "&amp;F13&amp;J13</f>
        <v>4a · 2a · 2a</v>
      </c>
      <c r="C13" s="9" t="str">
        <f ca="1">E13*F13*G13&amp;" "&amp;J13&amp;"³ "</f>
        <v xml:space="preserve">16 a³ </v>
      </c>
      <c r="E13">
        <f t="shared" ca="1" si="1"/>
        <v>2</v>
      </c>
      <c r="F13">
        <f t="shared" ca="1" si="1"/>
        <v>2</v>
      </c>
      <c r="G13">
        <f t="shared" ca="1" si="1"/>
        <v>4</v>
      </c>
      <c r="H13">
        <f t="shared" ca="1" si="1"/>
        <v>1</v>
      </c>
      <c r="I13">
        <f t="shared" ca="1" si="0"/>
        <v>1</v>
      </c>
      <c r="J13" t="str">
        <f t="shared" ca="1" si="2"/>
        <v>a</v>
      </c>
      <c r="K13" t="str">
        <f t="shared" ca="1" si="3"/>
        <v>b</v>
      </c>
      <c r="L13" t="str">
        <f t="shared" ca="1" si="4"/>
        <v>c</v>
      </c>
      <c r="M13">
        <f t="shared" ca="1" si="5"/>
        <v>1</v>
      </c>
    </row>
    <row r="14" spans="1:13" ht="15.5" x14ac:dyDescent="0.35">
      <c r="A14">
        <v>11</v>
      </c>
      <c r="B14" s="9" t="str">
        <f ca="1">E14&amp;" · "&amp;F14&amp;J14&amp;K14&amp;" · "&amp;G14&amp;J14</f>
        <v>3 · 3xy · 5x</v>
      </c>
      <c r="C14" s="9" t="str">
        <f ca="1">E14*F14*G14&amp;" "&amp;J14&amp;"² "&amp;K14</f>
        <v>45 x² y</v>
      </c>
      <c r="E14">
        <f ca="1">ROUND(RAND()*5+0.5,0)</f>
        <v>3</v>
      </c>
      <c r="F14">
        <f ca="1">ROUND(RAND()*5+0.5,0)</f>
        <v>3</v>
      </c>
      <c r="G14">
        <f ca="1">ROUND(RAND()*5+0.5,0)</f>
        <v>5</v>
      </c>
      <c r="H14">
        <f ca="1">ROUND(RAND()*5+0.5,0)</f>
        <v>1</v>
      </c>
      <c r="I14">
        <f t="shared" ca="1" si="0"/>
        <v>24</v>
      </c>
      <c r="J14" t="str">
        <f ca="1">CHAR($I14+96)</f>
        <v>x</v>
      </c>
      <c r="K14" t="str">
        <f ca="1">CHAR($I14+97)</f>
        <v>y</v>
      </c>
      <c r="L14" t="str">
        <f ca="1">CHAR($I14+98)</f>
        <v>z</v>
      </c>
      <c r="M14">
        <f ca="1">ROUND(RAND()*2+0.5,0)</f>
        <v>2</v>
      </c>
    </row>
    <row r="15" spans="1:13" ht="15.5" x14ac:dyDescent="0.35">
      <c r="A15">
        <v>12</v>
      </c>
      <c r="B15" s="9" t="str">
        <f ca="1">E15&amp;" · "&amp;F15&amp;J15&amp;K15&amp;" · "&amp;G15&amp;J15</f>
        <v>5 · 5xy · 1x</v>
      </c>
      <c r="C15" s="9" t="str">
        <f ca="1">E15*F15*G15&amp;" "&amp;J15&amp;"² "&amp;K15</f>
        <v>25 x² y</v>
      </c>
      <c r="E15">
        <f t="shared" ref="E15:H19" ca="1" si="6">ROUND(RAND()*5+0.5,0)</f>
        <v>5</v>
      </c>
      <c r="F15">
        <f t="shared" ca="1" si="6"/>
        <v>5</v>
      </c>
      <c r="G15">
        <f t="shared" ca="1" si="6"/>
        <v>1</v>
      </c>
      <c r="H15">
        <f t="shared" ca="1" si="6"/>
        <v>4</v>
      </c>
      <c r="I15">
        <f t="shared" ca="1" si="0"/>
        <v>24</v>
      </c>
      <c r="J15" t="str">
        <f t="shared" ca="1" si="2"/>
        <v>x</v>
      </c>
      <c r="K15" t="str">
        <f t="shared" ca="1" si="3"/>
        <v>y</v>
      </c>
      <c r="L15" t="str">
        <f t="shared" ca="1" si="4"/>
        <v>z</v>
      </c>
      <c r="M15">
        <f t="shared" ca="1" si="5"/>
        <v>2</v>
      </c>
    </row>
    <row r="16" spans="1:13" ht="15.5" x14ac:dyDescent="0.35">
      <c r="A16">
        <v>13</v>
      </c>
      <c r="B16" s="9" t="str">
        <f ca="1">G16&amp;J16&amp;" · "&amp;E16&amp;J16&amp;"² · "&amp;F16&amp;K16</f>
        <v>4a · 2a² · 4b</v>
      </c>
      <c r="C16" s="9" t="str">
        <f ca="1">E16*F16*G16&amp;" "&amp;J16&amp;"³ "&amp;K16</f>
        <v>32 a³ b</v>
      </c>
      <c r="E16">
        <f ca="1">ROUND(RAND()*5+0.5,0)</f>
        <v>2</v>
      </c>
      <c r="F16">
        <f ca="1">ROUND(RAND()*5+0.5,0)</f>
        <v>4</v>
      </c>
      <c r="G16">
        <f ca="1">ROUND(RAND()*5+0.5,0)</f>
        <v>4</v>
      </c>
      <c r="H16">
        <f ca="1">ROUND(RAND()*5+0.5,0)</f>
        <v>2</v>
      </c>
      <c r="I16">
        <f t="shared" ca="1" si="0"/>
        <v>1</v>
      </c>
      <c r="J16" t="str">
        <f ca="1">CHAR($I16+96)</f>
        <v>a</v>
      </c>
      <c r="K16" t="str">
        <f ca="1">CHAR($I16+97)</f>
        <v>b</v>
      </c>
      <c r="L16" t="str">
        <f ca="1">CHAR($I16+98)</f>
        <v>c</v>
      </c>
      <c r="M16">
        <f ca="1">ROUND(RAND()*2+0.5,0)</f>
        <v>1</v>
      </c>
    </row>
    <row r="17" spans="1:14" ht="15.5" x14ac:dyDescent="0.35">
      <c r="A17">
        <v>14</v>
      </c>
      <c r="B17" s="9" t="str">
        <f ca="1">G17&amp;J17&amp;" · "&amp;E17&amp;J17&amp;"² · "&amp;F17&amp;K17</f>
        <v>2x · 4x² · 2y</v>
      </c>
      <c r="C17" s="9" t="str">
        <f ca="1">E17*F17*G17&amp;" "&amp;J17&amp;"³ "&amp;K17</f>
        <v>16 x³ y</v>
      </c>
      <c r="E17">
        <f t="shared" ca="1" si="6"/>
        <v>4</v>
      </c>
      <c r="F17">
        <f t="shared" ca="1" si="6"/>
        <v>2</v>
      </c>
      <c r="G17">
        <f t="shared" ca="1" si="6"/>
        <v>2</v>
      </c>
      <c r="H17">
        <f t="shared" ca="1" si="6"/>
        <v>5</v>
      </c>
      <c r="I17">
        <f t="shared" ca="1" si="0"/>
        <v>24</v>
      </c>
      <c r="J17" t="str">
        <f t="shared" ca="1" si="2"/>
        <v>x</v>
      </c>
      <c r="K17" t="str">
        <f t="shared" ca="1" si="3"/>
        <v>y</v>
      </c>
      <c r="L17" t="str">
        <f t="shared" ca="1" si="4"/>
        <v>z</v>
      </c>
      <c r="M17">
        <f t="shared" ca="1" si="5"/>
        <v>2</v>
      </c>
    </row>
    <row r="18" spans="1:14" ht="15.5" x14ac:dyDescent="0.35">
      <c r="A18">
        <v>15</v>
      </c>
      <c r="B18" s="9" t="str">
        <f ca="1">G18&amp;K18&amp;"²"&amp;J18&amp;" · "&amp;E18&amp;J18&amp;" · "&amp;F18&amp;J18&amp;K18</f>
        <v>3b²a · 3a · 5ab</v>
      </c>
      <c r="C18" s="9" t="str">
        <f ca="1">E18*F18*G18&amp;" "&amp;J18&amp;"³ "&amp;K18&amp;"³"</f>
        <v>45 a³ b³</v>
      </c>
      <c r="E18">
        <f t="shared" ca="1" si="6"/>
        <v>3</v>
      </c>
      <c r="F18">
        <f t="shared" ca="1" si="6"/>
        <v>5</v>
      </c>
      <c r="G18">
        <f t="shared" ca="1" si="6"/>
        <v>3</v>
      </c>
      <c r="H18">
        <f t="shared" ca="1" si="6"/>
        <v>4</v>
      </c>
      <c r="I18">
        <f t="shared" ca="1" si="0"/>
        <v>1</v>
      </c>
      <c r="J18" t="str">
        <f ca="1">CHAR($I18+96)</f>
        <v>a</v>
      </c>
      <c r="K18" t="str">
        <f ca="1">CHAR($I18+97)</f>
        <v>b</v>
      </c>
      <c r="L18" t="str">
        <f ca="1">CHAR($I18+98)</f>
        <v>c</v>
      </c>
      <c r="M18">
        <f ca="1">ROUND(RAND()*2+0.5,0)</f>
        <v>1</v>
      </c>
    </row>
    <row r="19" spans="1:14" ht="15.5" x14ac:dyDescent="0.35">
      <c r="A19">
        <v>16</v>
      </c>
      <c r="B19" s="9" t="str">
        <f ca="1">G19&amp;K19&amp;"²"&amp;J19&amp;" · "&amp;E19&amp;J19&amp;" · "&amp;F19&amp;J19&amp;K19</f>
        <v>5b²a · 1a · 3ab</v>
      </c>
      <c r="C19" s="9" t="str">
        <f ca="1">E19*F19*G19&amp;" "&amp;J19&amp;"³ "&amp;K19&amp;"³"</f>
        <v>15 a³ b³</v>
      </c>
      <c r="E19">
        <f t="shared" ca="1" si="6"/>
        <v>1</v>
      </c>
      <c r="F19">
        <f t="shared" ca="1" si="6"/>
        <v>3</v>
      </c>
      <c r="G19">
        <f t="shared" ca="1" si="6"/>
        <v>5</v>
      </c>
      <c r="H19">
        <f t="shared" ca="1" si="6"/>
        <v>4</v>
      </c>
      <c r="I19">
        <f t="shared" ca="1" si="0"/>
        <v>1</v>
      </c>
      <c r="J19" t="str">
        <f t="shared" ca="1" si="2"/>
        <v>a</v>
      </c>
      <c r="K19" t="str">
        <f t="shared" ca="1" si="3"/>
        <v>b</v>
      </c>
      <c r="L19" t="str">
        <f t="shared" ca="1" si="4"/>
        <v>c</v>
      </c>
      <c r="M19">
        <f t="shared" ca="1" si="5"/>
        <v>1</v>
      </c>
    </row>
    <row r="20" spans="1:14" ht="15.5" x14ac:dyDescent="0.35">
      <c r="B20" s="9"/>
      <c r="C20" s="9"/>
    </row>
    <row r="21" spans="1:14" ht="15.5" x14ac:dyDescent="0.35">
      <c r="A21">
        <f ca="1">ROUND(RAND()*MAX(A3:A20)+0.5,0)</f>
        <v>8</v>
      </c>
      <c r="B21" s="9" t="str">
        <f ca="1">VLOOKUP(A21,$A$3:$C$20,2)</f>
        <v>5x · 4x · 3xy</v>
      </c>
      <c r="C21" s="9" t="str">
        <f ca="1">VLOOKUP(A21,$A$3:$C$20,3)</f>
        <v>60 x³ y</v>
      </c>
      <c r="M21" s="8"/>
    </row>
    <row r="22" spans="1:14" ht="15.5" x14ac:dyDescent="0.35">
      <c r="A22">
        <f ca="1">MOD(A21+7,17)</f>
        <v>15</v>
      </c>
      <c r="B22" s="9" t="str">
        <f ca="1">VLOOKUP(A22,$A$3:$C$20,2)</f>
        <v>3b²a · 3a · 5ab</v>
      </c>
      <c r="C22" s="9" t="str">
        <f ca="1">VLOOKUP(A22,$A$3:$C$20,3)</f>
        <v>45 a³ b³</v>
      </c>
      <c r="M22" s="8"/>
    </row>
    <row r="23" spans="1:14" ht="15.5" x14ac:dyDescent="0.35">
      <c r="A23">
        <f ca="1">MOD(A22+7,17)</f>
        <v>5</v>
      </c>
      <c r="B23" s="9" t="str">
        <f ca="1">VLOOKUP(A23,$A$3:$C$20,2)</f>
        <v>4a · 1ab · 2b</v>
      </c>
      <c r="C23" s="9" t="str">
        <f ca="1">VLOOKUP(A23,$A$3:$C$20,3)</f>
        <v>8 a² b²</v>
      </c>
      <c r="M23" s="8"/>
    </row>
    <row r="24" spans="1:14" ht="15.5" x14ac:dyDescent="0.35">
      <c r="A24">
        <f ca="1">MOD(A23+7,17)</f>
        <v>12</v>
      </c>
      <c r="B24" s="9" t="str">
        <f ca="1">VLOOKUP(A24,$A$3:$C$20,2)</f>
        <v>5 · 5xy · 1x</v>
      </c>
      <c r="C24" s="9" t="str">
        <f ca="1">VLOOKUP(A24,$A$3:$C$20,3)</f>
        <v>25 x² y</v>
      </c>
      <c r="M24" s="8"/>
    </row>
    <row r="25" spans="1:14" ht="15.5" x14ac:dyDescent="0.35">
      <c r="A25">
        <f ca="1">MOD(A24+7,17)</f>
        <v>2</v>
      </c>
      <c r="B25" s="9" t="str">
        <f ca="1">VLOOKUP(A25,$A$3:$C$20,2)</f>
        <v>2x · 3xy · 5yx</v>
      </c>
      <c r="C25" s="9" t="str">
        <f ca="1">VLOOKUP(A25,$A$3:$C$20,3)</f>
        <v>30 x³ y²</v>
      </c>
      <c r="M25" s="8"/>
    </row>
    <row r="26" spans="1:14" ht="15.5" x14ac:dyDescent="0.35">
      <c r="B26" s="9"/>
      <c r="C26" s="9"/>
      <c r="M26" s="8"/>
    </row>
    <row r="27" spans="1:14" ht="15.5" x14ac:dyDescent="0.35">
      <c r="B27" s="9"/>
      <c r="C27" s="9"/>
      <c r="M27" s="8"/>
    </row>
    <row r="28" spans="1:14" ht="15.5" x14ac:dyDescent="0.35">
      <c r="B28" s="9"/>
      <c r="C28" s="9"/>
      <c r="M28" s="8"/>
    </row>
    <row r="29" spans="1:14" ht="15.5" x14ac:dyDescent="0.35">
      <c r="A29">
        <v>2</v>
      </c>
      <c r="B29" t="s">
        <v>38</v>
      </c>
      <c r="C29" t="s">
        <v>39</v>
      </c>
      <c r="E29" t="s">
        <v>40</v>
      </c>
      <c r="F29" t="s">
        <v>40</v>
      </c>
      <c r="G29" t="s">
        <v>40</v>
      </c>
      <c r="H29" t="s">
        <v>40</v>
      </c>
      <c r="I29" t="s">
        <v>40</v>
      </c>
      <c r="M29" s="8"/>
      <c r="N29" t="s">
        <v>40</v>
      </c>
    </row>
    <row r="30" spans="1:14" ht="15.5" x14ac:dyDescent="0.35">
      <c r="A30">
        <v>0</v>
      </c>
      <c r="B30" s="9" t="str">
        <f ca="1">$E30&amp;$J30&amp;" + "&amp;$F30&amp;$J30&amp;$K30&amp;" - "&amp;$G30&amp;$J30&amp;" - "&amp;$H30&amp;$K30&amp;$J30&amp;" - "&amp;$I30&amp;$K30</f>
        <v>4a + 2ab - 9a - 3ba - 11b</v>
      </c>
      <c r="C30" s="9" t="str">
        <f ca="1">"-"&amp;G30-E30&amp;J30&amp;" - "&amp;H30-F30&amp;J30&amp;K30&amp;" - "&amp;I30&amp;K30</f>
        <v>-5a - 1ab - 11b</v>
      </c>
      <c r="E30">
        <f ca="1">ROUND(RAND()*5+0.5,0)</f>
        <v>4</v>
      </c>
      <c r="F30">
        <f ca="1">ROUND(RAND()*5+0.5,0)</f>
        <v>2</v>
      </c>
      <c r="G30">
        <f t="shared" ref="G30:I45" ca="1" si="7">ROUND(RAND()*5+0.5,0)+E30</f>
        <v>9</v>
      </c>
      <c r="H30">
        <f t="shared" ca="1" si="7"/>
        <v>3</v>
      </c>
      <c r="I30">
        <f t="shared" ca="1" si="7"/>
        <v>11</v>
      </c>
      <c r="J30" t="str">
        <f ca="1">CHAR($N30+96)</f>
        <v>a</v>
      </c>
      <c r="K30" t="str">
        <f ca="1">CHAR($N30+97)</f>
        <v>b</v>
      </c>
      <c r="L30" t="str">
        <f ca="1">CHAR($N30+98)</f>
        <v>c</v>
      </c>
      <c r="M30">
        <f t="shared" ref="M30:M53" ca="1" si="8">ROUND(RAND()*2+0.5,0)</f>
        <v>1</v>
      </c>
      <c r="N30">
        <f ca="1">IF(M30=1,1,24)</f>
        <v>1</v>
      </c>
    </row>
    <row r="31" spans="1:14" ht="15.5" x14ac:dyDescent="0.35">
      <c r="A31">
        <v>1</v>
      </c>
      <c r="B31" s="9" t="str">
        <f ca="1">$E31&amp;$J31&amp;"² + "&amp;$F31&amp;$J31&amp;"²"&amp;$K31&amp;" - "&amp;$G31&amp;$J31&amp;"² - "&amp;$H31&amp;$K31&amp;$J31&amp;"² - "&amp;$I31&amp;$K31&amp;"²"</f>
        <v>2a² + 2a²b - 7a² - 7ba² - 11b²</v>
      </c>
      <c r="C31" s="9" t="str">
        <f ca="1">"-"&amp;G31-E31&amp;J31&amp;"² - "&amp;H31-F31&amp;J31&amp;"²"&amp;K31&amp;" - "&amp;I31&amp;K31&amp;"²"</f>
        <v>-5a² - 5a²b - 11b²</v>
      </c>
      <c r="E31">
        <f t="shared" ref="E31:F33" ca="1" si="9">ROUND(RAND()*5+0.5,0)</f>
        <v>2</v>
      </c>
      <c r="F31">
        <f t="shared" ca="1" si="9"/>
        <v>2</v>
      </c>
      <c r="G31">
        <f t="shared" ca="1" si="7"/>
        <v>7</v>
      </c>
      <c r="H31">
        <f t="shared" ca="1" si="7"/>
        <v>7</v>
      </c>
      <c r="I31">
        <f t="shared" ca="1" si="7"/>
        <v>11</v>
      </c>
      <c r="J31" t="str">
        <f t="shared" ref="J31:J53" ca="1" si="10">CHAR($N31+96)</f>
        <v>a</v>
      </c>
      <c r="K31" t="str">
        <f t="shared" ref="K31:K53" ca="1" si="11">CHAR($N31+97)</f>
        <v>b</v>
      </c>
      <c r="L31" t="str">
        <f t="shared" ref="L31:L53" ca="1" si="12">CHAR($N31+98)</f>
        <v>c</v>
      </c>
      <c r="M31">
        <f t="shared" ca="1" si="8"/>
        <v>1</v>
      </c>
      <c r="N31">
        <f t="shared" ref="N31:N53" ca="1" si="13">IF(M31=1,1,24)</f>
        <v>1</v>
      </c>
    </row>
    <row r="32" spans="1:14" ht="15.5" x14ac:dyDescent="0.35">
      <c r="A32">
        <v>2</v>
      </c>
      <c r="B32" s="9" t="str">
        <f ca="1">$E32&amp;$J32&amp;" - "&amp;$F32&amp;$J32&amp;$K32&amp;" - "&amp;$G32&amp;$J32&amp;" - "&amp;$H32&amp;$K32&amp;$J32&amp;" - "&amp;$I32&amp;$K32</f>
        <v>2x - 5xy - 7x - 7yx - 10y</v>
      </c>
      <c r="C32" s="9" t="str">
        <f ca="1">"-"&amp;G32-E32&amp;J32&amp;" - "&amp;H32+F32&amp;J32&amp;K32&amp;" - "&amp;I32&amp;K32</f>
        <v>-5x - 12xy - 10y</v>
      </c>
      <c r="E32">
        <f ca="1">ROUND(RAND()*5+0.5,0)</f>
        <v>2</v>
      </c>
      <c r="F32">
        <f ca="1">ROUND(RAND()*5+0.5,0)</f>
        <v>5</v>
      </c>
      <c r="G32">
        <f t="shared" ca="1" si="7"/>
        <v>7</v>
      </c>
      <c r="H32">
        <f t="shared" ca="1" si="7"/>
        <v>7</v>
      </c>
      <c r="I32">
        <f t="shared" ca="1" si="7"/>
        <v>10</v>
      </c>
      <c r="J32" t="str">
        <f t="shared" ca="1" si="10"/>
        <v>x</v>
      </c>
      <c r="K32" t="str">
        <f t="shared" ca="1" si="11"/>
        <v>y</v>
      </c>
      <c r="L32" t="str">
        <f t="shared" ca="1" si="12"/>
        <v>z</v>
      </c>
      <c r="M32">
        <f t="shared" ca="1" si="8"/>
        <v>2</v>
      </c>
      <c r="N32">
        <f t="shared" ca="1" si="13"/>
        <v>24</v>
      </c>
    </row>
    <row r="33" spans="1:14" ht="15.5" x14ac:dyDescent="0.35">
      <c r="A33">
        <v>3</v>
      </c>
      <c r="B33" s="9" t="str">
        <f ca="1">-$E33&amp;$J33&amp;$L33&amp;" + "&amp;$F33&amp;$J33&amp;$K33&amp;" - "&amp;$G33&amp;$K33&amp;$J33&amp;" - "&amp;$H33&amp;$L33&amp;$J33</f>
        <v>-2ac + 5ab - 5ba - 9ca</v>
      </c>
      <c r="C33" s="9" t="str">
        <f ca="1">-$E33-$H33&amp;$J33&amp;$L33&amp;" - "&amp;$G33-$F33&amp;$J33&amp;$K33</f>
        <v>-11ac - 0ab</v>
      </c>
      <c r="E33">
        <f t="shared" ca="1" si="9"/>
        <v>2</v>
      </c>
      <c r="F33">
        <f t="shared" ca="1" si="9"/>
        <v>5</v>
      </c>
      <c r="G33">
        <f t="shared" ca="1" si="7"/>
        <v>5</v>
      </c>
      <c r="H33">
        <f t="shared" ca="1" si="7"/>
        <v>9</v>
      </c>
      <c r="I33">
        <f t="shared" ca="1" si="7"/>
        <v>6</v>
      </c>
      <c r="J33" t="str">
        <f t="shared" ca="1" si="10"/>
        <v>a</v>
      </c>
      <c r="K33" t="str">
        <f t="shared" ca="1" si="11"/>
        <v>b</v>
      </c>
      <c r="L33" t="str">
        <f t="shared" ca="1" si="12"/>
        <v>c</v>
      </c>
      <c r="M33">
        <f t="shared" ca="1" si="8"/>
        <v>1</v>
      </c>
      <c r="N33">
        <f t="shared" ca="1" si="13"/>
        <v>1</v>
      </c>
    </row>
    <row r="34" spans="1:14" ht="15.5" x14ac:dyDescent="0.35">
      <c r="A34">
        <v>4</v>
      </c>
      <c r="B34" s="9" t="str">
        <f ca="1">-$E34&amp;$J34&amp;" + "&amp;$F34&amp;$J34&amp;$K34&amp;" - "&amp;$G34&amp;$J34&amp;" - "&amp;$H34&amp;$K34&amp;$J34&amp;" - "&amp;$I34&amp;$K34</f>
        <v>-3x + 2xy - 4x - 7yx - 7y</v>
      </c>
      <c r="C34" s="9" t="str">
        <f ca="1">"-"&amp;G34+E34&amp;J34&amp;" - "&amp;H34-F34&amp;J34&amp;K34&amp;" - "&amp;I34&amp;K34</f>
        <v>-7x - 5xy - 7y</v>
      </c>
      <c r="E34">
        <f ca="1">ROUND(RAND()*5+0.5,0)</f>
        <v>3</v>
      </c>
      <c r="F34">
        <f ca="1">ROUND(RAND()*5+0.5,0)</f>
        <v>2</v>
      </c>
      <c r="G34">
        <f t="shared" ca="1" si="7"/>
        <v>4</v>
      </c>
      <c r="H34">
        <f t="shared" ca="1" si="7"/>
        <v>7</v>
      </c>
      <c r="I34">
        <f t="shared" ca="1" si="7"/>
        <v>7</v>
      </c>
      <c r="J34" t="str">
        <f t="shared" ca="1" si="10"/>
        <v>x</v>
      </c>
      <c r="K34" t="str">
        <f t="shared" ca="1" si="11"/>
        <v>y</v>
      </c>
      <c r="L34" t="str">
        <f t="shared" ca="1" si="12"/>
        <v>z</v>
      </c>
      <c r="M34">
        <f t="shared" ca="1" si="8"/>
        <v>2</v>
      </c>
      <c r="N34">
        <f t="shared" ca="1" si="13"/>
        <v>24</v>
      </c>
    </row>
    <row r="35" spans="1:14" ht="15.5" x14ac:dyDescent="0.35">
      <c r="A35">
        <v>5</v>
      </c>
      <c r="B35" s="9" t="str">
        <f ca="1">$E35&amp;$J35&amp;" + "&amp;$F35&amp;$J35&amp;"²"&amp;$K35&amp;" - "&amp;$G35&amp;$J35&amp;" - "&amp;$H35&amp;$K35&amp;$J35&amp;"² - "&amp;$I35&amp;$K35</f>
        <v>4a + 4a²b - 7a - 7ba² - 12b</v>
      </c>
      <c r="C35" s="9" t="str">
        <f ca="1">"-"&amp;G35-E35&amp;J35&amp;" - "&amp;H35-F35&amp;J35&amp;"²"&amp;K35&amp;" - "&amp;I35&amp;K35</f>
        <v>-3a - 3a²b - 12b</v>
      </c>
      <c r="E35">
        <f ca="1">ROUND(RAND()*5+0.5,0)</f>
        <v>4</v>
      </c>
      <c r="F35">
        <f ca="1">ROUND(RAND()*5+0.5,0)</f>
        <v>4</v>
      </c>
      <c r="G35">
        <f t="shared" ca="1" si="7"/>
        <v>7</v>
      </c>
      <c r="H35">
        <f t="shared" ca="1" si="7"/>
        <v>7</v>
      </c>
      <c r="I35">
        <f t="shared" ca="1" si="7"/>
        <v>12</v>
      </c>
      <c r="J35" t="str">
        <f t="shared" ca="1" si="10"/>
        <v>a</v>
      </c>
      <c r="K35" t="str">
        <f t="shared" ca="1" si="11"/>
        <v>b</v>
      </c>
      <c r="L35" t="str">
        <f t="shared" ca="1" si="12"/>
        <v>c</v>
      </c>
      <c r="M35">
        <f t="shared" ca="1" si="8"/>
        <v>1</v>
      </c>
      <c r="N35">
        <f t="shared" ca="1" si="13"/>
        <v>1</v>
      </c>
    </row>
    <row r="36" spans="1:14" ht="15.5" x14ac:dyDescent="0.35">
      <c r="A36">
        <v>6</v>
      </c>
      <c r="B36" s="9" t="str">
        <f ca="1">$E36&amp;$J36&amp;"² + "&amp;$F36&amp;$J36&amp;$K36&amp;" - "&amp;$G36&amp;" - "&amp;$H36&amp;$K36&amp;$J36&amp;" - "&amp;$I36&amp;$J36&amp;"²"</f>
        <v>3a² + 4ab - 6 - 6ba - 10a²</v>
      </c>
      <c r="C36" s="9" t="str">
        <f ca="1">"-"&amp;I36-E36&amp;J36&amp;"² - "&amp;H36-F36&amp;J36&amp;K36&amp;" - "&amp;G36</f>
        <v>-7a² - 2ab - 6</v>
      </c>
      <c r="E36">
        <f t="shared" ref="E36:F51" ca="1" si="14">ROUND(RAND()*5+0.5,0)</f>
        <v>3</v>
      </c>
      <c r="F36">
        <f t="shared" ca="1" si="14"/>
        <v>4</v>
      </c>
      <c r="G36">
        <f t="shared" ca="1" si="7"/>
        <v>6</v>
      </c>
      <c r="H36">
        <f t="shared" ca="1" si="7"/>
        <v>6</v>
      </c>
      <c r="I36">
        <f t="shared" ca="1" si="7"/>
        <v>10</v>
      </c>
      <c r="J36" t="str">
        <f t="shared" ca="1" si="10"/>
        <v>a</v>
      </c>
      <c r="K36" t="str">
        <f t="shared" ca="1" si="11"/>
        <v>b</v>
      </c>
      <c r="L36" t="str">
        <f t="shared" ca="1" si="12"/>
        <v>c</v>
      </c>
      <c r="M36">
        <f t="shared" ca="1" si="8"/>
        <v>1</v>
      </c>
      <c r="N36">
        <f t="shared" ca="1" si="13"/>
        <v>1</v>
      </c>
    </row>
    <row r="37" spans="1:14" ht="15.5" x14ac:dyDescent="0.35">
      <c r="A37">
        <v>7</v>
      </c>
      <c r="B37" s="9" t="str">
        <f ca="1">$E37&amp;$J37&amp;"² - "&amp;$F37&amp;$J37&amp;$K37&amp;" - "&amp;$G37&amp;$J37&amp;" - "&amp;$H37&amp;$K37&amp;$J37&amp;" - "&amp;$I37&amp;$K37</f>
        <v>3x² - 3xy - 6x - 7yx - 10y</v>
      </c>
      <c r="C37" s="9" t="str">
        <f ca="1">$E37&amp;$J37&amp;"² - "&amp;$G37&amp;$J37&amp;" - "&amp;H37+F37&amp;J37&amp;K37&amp;" - "&amp;I37&amp;K37</f>
        <v>3x² - 6x - 10xy - 10y</v>
      </c>
      <c r="E37">
        <f ca="1">ROUND(RAND()*5+0.5,0)</f>
        <v>3</v>
      </c>
      <c r="F37">
        <f ca="1">ROUND(RAND()*5+0.5,0)</f>
        <v>3</v>
      </c>
      <c r="G37">
        <f t="shared" ca="1" si="7"/>
        <v>6</v>
      </c>
      <c r="H37">
        <f t="shared" ca="1" si="7"/>
        <v>7</v>
      </c>
      <c r="I37">
        <f t="shared" ca="1" si="7"/>
        <v>10</v>
      </c>
      <c r="J37" t="str">
        <f t="shared" ca="1" si="10"/>
        <v>x</v>
      </c>
      <c r="K37" t="str">
        <f t="shared" ca="1" si="11"/>
        <v>y</v>
      </c>
      <c r="L37" t="str">
        <f t="shared" ca="1" si="12"/>
        <v>z</v>
      </c>
      <c r="M37">
        <f t="shared" ca="1" si="8"/>
        <v>2</v>
      </c>
      <c r="N37">
        <f t="shared" ca="1" si="13"/>
        <v>24</v>
      </c>
    </row>
    <row r="38" spans="1:14" ht="15.5" x14ac:dyDescent="0.35">
      <c r="A38">
        <v>8</v>
      </c>
      <c r="B38" s="9" t="str">
        <f ca="1">$E38&amp;$J38&amp;"² - "&amp;$F38&amp;$J38&amp;$K38&amp;" - "&amp;$G38&amp;$J38&amp;" - "&amp;$H38&amp;$K38&amp;$J38&amp;" - "&amp;$I38&amp;$K38&amp;"²"</f>
        <v>4a² - 5ab - 5a - 10ba - 6b²</v>
      </c>
      <c r="C38" s="9" t="str">
        <f ca="1">$E38&amp;$J38&amp;"² - "&amp;$G38&amp;$J38&amp;" - "&amp;H38+F38&amp;J38&amp;K38&amp;" - "&amp;I38&amp;K38&amp;"²"</f>
        <v>4a² - 5a - 15ab - 6b²</v>
      </c>
      <c r="E38">
        <f t="shared" ca="1" si="14"/>
        <v>4</v>
      </c>
      <c r="F38">
        <f t="shared" ca="1" si="14"/>
        <v>5</v>
      </c>
      <c r="G38">
        <f t="shared" ca="1" si="7"/>
        <v>5</v>
      </c>
      <c r="H38">
        <f t="shared" ca="1" si="7"/>
        <v>10</v>
      </c>
      <c r="I38">
        <f t="shared" ca="1" si="7"/>
        <v>6</v>
      </c>
      <c r="J38" t="str">
        <f t="shared" ca="1" si="10"/>
        <v>a</v>
      </c>
      <c r="K38" t="str">
        <f t="shared" ca="1" si="11"/>
        <v>b</v>
      </c>
      <c r="L38" t="str">
        <f t="shared" ca="1" si="12"/>
        <v>c</v>
      </c>
      <c r="M38">
        <f t="shared" ca="1" si="8"/>
        <v>1</v>
      </c>
      <c r="N38">
        <f t="shared" ca="1" si="13"/>
        <v>1</v>
      </c>
    </row>
    <row r="39" spans="1:14" ht="15.5" x14ac:dyDescent="0.35">
      <c r="A39">
        <v>9</v>
      </c>
      <c r="B39" s="9" t="str">
        <f ca="1">-$E39&amp;$J39&amp;" + "&amp;$F39&amp;$J39&amp;$K39&amp;" - "&amp;$G39&amp;$J39&amp;" - "&amp;$H39&amp;$K39&amp;$J39&amp;" - "&amp;$I39&amp;$K39</f>
        <v>-5a + 1ab - 6a - 5ba - 10b</v>
      </c>
      <c r="C39" s="9" t="str">
        <f ca="1">"-"&amp;G39+E39&amp;J39&amp;" - "&amp;H39-F39&amp;J39&amp;K39&amp;" - "&amp;I39&amp;K39</f>
        <v>-11a - 4ab - 10b</v>
      </c>
      <c r="E39">
        <f t="shared" ca="1" si="14"/>
        <v>5</v>
      </c>
      <c r="F39">
        <f t="shared" ca="1" si="14"/>
        <v>1</v>
      </c>
      <c r="G39">
        <f t="shared" ca="1" si="7"/>
        <v>6</v>
      </c>
      <c r="H39">
        <f t="shared" ca="1" si="7"/>
        <v>5</v>
      </c>
      <c r="I39">
        <f t="shared" ca="1" si="7"/>
        <v>10</v>
      </c>
      <c r="J39" t="str">
        <f t="shared" ca="1" si="10"/>
        <v>a</v>
      </c>
      <c r="K39" t="str">
        <f t="shared" ca="1" si="11"/>
        <v>b</v>
      </c>
      <c r="L39" t="str">
        <f t="shared" ca="1" si="12"/>
        <v>c</v>
      </c>
      <c r="M39">
        <f t="shared" ca="1" si="8"/>
        <v>1</v>
      </c>
      <c r="N39">
        <f t="shared" ca="1" si="13"/>
        <v>1</v>
      </c>
    </row>
    <row r="40" spans="1:14" ht="15.5" x14ac:dyDescent="0.35">
      <c r="A40">
        <v>10</v>
      </c>
      <c r="B40" s="9" t="str">
        <f ca="1">$E40&amp;$J40&amp;" + "&amp;$F40&amp;$J40&amp;$K40&amp;" - "&amp;$G40&amp;" - "&amp;$H40&amp;$K40&amp;$J40&amp;"+ "&amp;$I40&amp;$J40</f>
        <v>3a + 4ab - 4 - 5ba+ 9a</v>
      </c>
      <c r="C40" s="9" t="str">
        <f ca="1">I40+E40&amp;J40&amp;" - "&amp;H40-F40&amp;J40&amp;K40&amp;" - "&amp;G40</f>
        <v>12a - 1ab - 4</v>
      </c>
      <c r="E40">
        <f t="shared" ca="1" si="14"/>
        <v>3</v>
      </c>
      <c r="F40">
        <f t="shared" ca="1" si="14"/>
        <v>4</v>
      </c>
      <c r="G40">
        <f t="shared" ca="1" si="7"/>
        <v>4</v>
      </c>
      <c r="H40">
        <f t="shared" ca="1" si="7"/>
        <v>5</v>
      </c>
      <c r="I40">
        <f t="shared" ca="1" si="7"/>
        <v>9</v>
      </c>
      <c r="J40" t="str">
        <f t="shared" ca="1" si="10"/>
        <v>a</v>
      </c>
      <c r="K40" t="str">
        <f t="shared" ca="1" si="11"/>
        <v>b</v>
      </c>
      <c r="L40" t="str">
        <f t="shared" ca="1" si="12"/>
        <v>c</v>
      </c>
      <c r="M40">
        <f t="shared" ca="1" si="8"/>
        <v>1</v>
      </c>
      <c r="N40">
        <f t="shared" ca="1" si="13"/>
        <v>1</v>
      </c>
    </row>
    <row r="41" spans="1:14" ht="15.5" x14ac:dyDescent="0.35">
      <c r="A41">
        <v>11</v>
      </c>
      <c r="B41" s="9" t="str">
        <f ca="1">-$E41&amp;$J41&amp;" + "&amp;$F41&amp;$J41&amp;$K41&amp;" - "&amp;$G41&amp;$J41&amp;" - "&amp;$H41&amp;$K41&amp;$J41&amp;" - "&amp;$I41&amp;$K41</f>
        <v>-4x + 5xy - 5x - 7yx - 7y</v>
      </c>
      <c r="C41" s="9" t="str">
        <f ca="1">"-"&amp;G41+E41&amp;J41&amp;" - "&amp;H41-F41&amp;J41&amp;K41&amp;" - "&amp;I41&amp;K41</f>
        <v>-9x - 2xy - 7y</v>
      </c>
      <c r="E41">
        <f t="shared" ca="1" si="14"/>
        <v>4</v>
      </c>
      <c r="F41">
        <f t="shared" ca="1" si="14"/>
        <v>5</v>
      </c>
      <c r="G41">
        <f t="shared" ca="1" si="7"/>
        <v>5</v>
      </c>
      <c r="H41">
        <f t="shared" ca="1" si="7"/>
        <v>7</v>
      </c>
      <c r="I41">
        <f t="shared" ca="1" si="7"/>
        <v>7</v>
      </c>
      <c r="J41" t="str">
        <f t="shared" ca="1" si="10"/>
        <v>x</v>
      </c>
      <c r="K41" t="str">
        <f t="shared" ca="1" si="11"/>
        <v>y</v>
      </c>
      <c r="L41" t="str">
        <f t="shared" ca="1" si="12"/>
        <v>z</v>
      </c>
      <c r="M41">
        <f t="shared" ca="1" si="8"/>
        <v>2</v>
      </c>
      <c r="N41">
        <f t="shared" ca="1" si="13"/>
        <v>24</v>
      </c>
    </row>
    <row r="42" spans="1:14" ht="15.5" x14ac:dyDescent="0.35">
      <c r="A42">
        <v>12</v>
      </c>
      <c r="B42" s="9" t="str">
        <f ca="1">$E42&amp;$J42&amp;" + "&amp;$F42&amp;$J42&amp;"²"&amp;$K42&amp;" - "&amp;$G42&amp;$J42&amp;" - "&amp;$H42&amp;$K42&amp;$J42&amp;"² - "&amp;$I42&amp;$K42</f>
        <v>1x + 4x²y - 4x - 8yx² - 9y</v>
      </c>
      <c r="C42" s="9" t="str">
        <f ca="1">"-"&amp;G42-E42&amp;J42&amp;" - "&amp;H42-F42&amp;J42&amp;"²"&amp;K42&amp;" - "&amp;I42&amp;K42</f>
        <v>-3x - 4x²y - 9y</v>
      </c>
      <c r="E42">
        <f t="shared" ca="1" si="14"/>
        <v>1</v>
      </c>
      <c r="F42">
        <f t="shared" ca="1" si="14"/>
        <v>4</v>
      </c>
      <c r="G42">
        <f t="shared" ca="1" si="7"/>
        <v>4</v>
      </c>
      <c r="H42">
        <f t="shared" ca="1" si="7"/>
        <v>8</v>
      </c>
      <c r="I42">
        <f t="shared" ca="1" si="7"/>
        <v>9</v>
      </c>
      <c r="J42" t="str">
        <f t="shared" ca="1" si="10"/>
        <v>x</v>
      </c>
      <c r="K42" t="str">
        <f t="shared" ca="1" si="11"/>
        <v>y</v>
      </c>
      <c r="L42" t="str">
        <f t="shared" ca="1" si="12"/>
        <v>z</v>
      </c>
      <c r="M42">
        <f t="shared" ca="1" si="8"/>
        <v>2</v>
      </c>
      <c r="N42">
        <f t="shared" ca="1" si="13"/>
        <v>24</v>
      </c>
    </row>
    <row r="43" spans="1:14" ht="15.5" x14ac:dyDescent="0.35">
      <c r="A43">
        <v>13</v>
      </c>
      <c r="B43" s="9" t="str">
        <f ca="1">$E43&amp;$J43&amp;"² + "&amp;$F43&amp;$J43&amp;$K43&amp;" - "&amp;$G43&amp;" - "&amp;$H43&amp;$K43&amp;$J43&amp;" - "&amp;$I43&amp;$J43&amp;"²"</f>
        <v>1a² + 1ab - 6 - 5ba - 7a²</v>
      </c>
      <c r="C43" s="9" t="str">
        <f ca="1">"-"&amp;I43-E43&amp;J43&amp;"² - "&amp;H43-F43&amp;J43&amp;K43&amp;" - "&amp;G43</f>
        <v>-6a² - 4ab - 6</v>
      </c>
      <c r="E43">
        <f t="shared" ca="1" si="14"/>
        <v>1</v>
      </c>
      <c r="F43">
        <f t="shared" ca="1" si="14"/>
        <v>1</v>
      </c>
      <c r="G43">
        <f t="shared" ca="1" si="7"/>
        <v>6</v>
      </c>
      <c r="H43">
        <f t="shared" ca="1" si="7"/>
        <v>5</v>
      </c>
      <c r="I43">
        <f t="shared" ca="1" si="7"/>
        <v>7</v>
      </c>
      <c r="J43" t="str">
        <f t="shared" ca="1" si="10"/>
        <v>a</v>
      </c>
      <c r="K43" t="str">
        <f t="shared" ca="1" si="11"/>
        <v>b</v>
      </c>
      <c r="L43" t="str">
        <f t="shared" ca="1" si="12"/>
        <v>c</v>
      </c>
      <c r="M43">
        <f t="shared" ca="1" si="8"/>
        <v>1</v>
      </c>
      <c r="N43">
        <f t="shared" ca="1" si="13"/>
        <v>1</v>
      </c>
    </row>
    <row r="44" spans="1:14" ht="15.5" x14ac:dyDescent="0.35">
      <c r="A44">
        <v>14</v>
      </c>
      <c r="B44" s="9" t="str">
        <f ca="1">$E44&amp;$J44&amp;$L44&amp;" + "&amp;$F44&amp;$J44&amp;$K44&amp;" - "&amp;$G44&amp;$K44&amp;$J44&amp;" - "&amp;$H44&amp;$L44&amp;$J44</f>
        <v>2xz + 2xy - 4yx - 7zx</v>
      </c>
      <c r="C44" s="9" t="str">
        <f ca="1">$E44-$H44&amp;$J44&amp;$L44&amp;" - "&amp;$G44-$F44&amp;$J44&amp;$K44</f>
        <v>-5xz - 2xy</v>
      </c>
      <c r="E44">
        <f ca="1">ROUND(RAND()*5+0.5,0)</f>
        <v>2</v>
      </c>
      <c r="F44">
        <f ca="1">ROUND(RAND()*5+0.5,0)</f>
        <v>2</v>
      </c>
      <c r="G44">
        <f t="shared" ca="1" si="7"/>
        <v>4</v>
      </c>
      <c r="H44">
        <f t="shared" ca="1" si="7"/>
        <v>7</v>
      </c>
      <c r="I44">
        <f t="shared" ca="1" si="7"/>
        <v>9</v>
      </c>
      <c r="J44" t="str">
        <f t="shared" ca="1" si="10"/>
        <v>x</v>
      </c>
      <c r="K44" t="str">
        <f t="shared" ca="1" si="11"/>
        <v>y</v>
      </c>
      <c r="L44" t="str">
        <f t="shared" ca="1" si="12"/>
        <v>z</v>
      </c>
      <c r="M44">
        <f t="shared" ca="1" si="8"/>
        <v>2</v>
      </c>
      <c r="N44">
        <f t="shared" ca="1" si="13"/>
        <v>24</v>
      </c>
    </row>
    <row r="45" spans="1:14" ht="15.5" x14ac:dyDescent="0.35">
      <c r="A45">
        <v>15</v>
      </c>
      <c r="B45" s="9" t="str">
        <f ca="1">$E45&amp;$J45&amp;" + "&amp;$F45&amp;$J45&amp;"²"&amp;$K45&amp;" - "&amp;$G45&amp;$J45&amp;" - "&amp;$H45&amp;$K45&amp;$J45&amp;"² - "&amp;$I45&amp;$K45&amp;"²"</f>
        <v>2a + 2a²b - 7a - 5ba² - 12b²</v>
      </c>
      <c r="C45" s="9" t="str">
        <f ca="1">"-"&amp;G45-E45&amp;J45&amp;" - "&amp;H45-F45&amp;J45&amp;"²"&amp;K45&amp;" - "&amp;I45&amp;K45&amp;"²"</f>
        <v>-5a - 3a²b - 12b²</v>
      </c>
      <c r="E45">
        <f t="shared" ca="1" si="14"/>
        <v>2</v>
      </c>
      <c r="F45">
        <f t="shared" ca="1" si="14"/>
        <v>2</v>
      </c>
      <c r="G45">
        <f t="shared" ca="1" si="7"/>
        <v>7</v>
      </c>
      <c r="H45">
        <f t="shared" ca="1" si="7"/>
        <v>5</v>
      </c>
      <c r="I45">
        <f t="shared" ca="1" si="7"/>
        <v>12</v>
      </c>
      <c r="J45" t="str">
        <f t="shared" ca="1" si="10"/>
        <v>a</v>
      </c>
      <c r="K45" t="str">
        <f t="shared" ca="1" si="11"/>
        <v>b</v>
      </c>
      <c r="L45" t="str">
        <f t="shared" ca="1" si="12"/>
        <v>c</v>
      </c>
      <c r="M45">
        <f t="shared" ca="1" si="8"/>
        <v>1</v>
      </c>
      <c r="N45">
        <f t="shared" ca="1" si="13"/>
        <v>1</v>
      </c>
    </row>
    <row r="46" spans="1:14" ht="15.5" x14ac:dyDescent="0.35">
      <c r="A46">
        <v>16</v>
      </c>
      <c r="B46" s="9" t="str">
        <f ca="1">$E46&amp;$J46&amp;"² + "&amp;$F46&amp;$J46&amp;"²"&amp;$K46&amp;" - "&amp;$G46&amp;$J46&amp;"² - "&amp;$H46&amp;$K46&amp;$J46&amp;"² - "&amp;$I46&amp;$K46&amp;"²"</f>
        <v>1a² + 2a²b - 6a² - 7ba² - 9b²</v>
      </c>
      <c r="C46" s="9" t="str">
        <f ca="1">"-"&amp;G46-E46&amp;J46&amp;"² - "&amp;H46-F46&amp;J46&amp;"²"&amp;K46&amp;" - "&amp;I46&amp;K46&amp;"²"</f>
        <v>-5a² - 5a²b - 9b²</v>
      </c>
      <c r="E46">
        <f t="shared" ca="1" si="14"/>
        <v>1</v>
      </c>
      <c r="F46">
        <f t="shared" ca="1" si="14"/>
        <v>2</v>
      </c>
      <c r="G46">
        <f t="shared" ref="G46:I53" ca="1" si="15">ROUND(RAND()*5+0.5,0)+E46</f>
        <v>6</v>
      </c>
      <c r="H46">
        <f t="shared" ca="1" si="15"/>
        <v>7</v>
      </c>
      <c r="I46">
        <f t="shared" ca="1" si="15"/>
        <v>9</v>
      </c>
      <c r="J46" t="str">
        <f t="shared" ca="1" si="10"/>
        <v>a</v>
      </c>
      <c r="K46" t="str">
        <f t="shared" ca="1" si="11"/>
        <v>b</v>
      </c>
      <c r="L46" t="str">
        <f t="shared" ca="1" si="12"/>
        <v>c</v>
      </c>
      <c r="M46">
        <f t="shared" ca="1" si="8"/>
        <v>1</v>
      </c>
      <c r="N46">
        <f t="shared" ca="1" si="13"/>
        <v>1</v>
      </c>
    </row>
    <row r="47" spans="1:14" ht="15.5" x14ac:dyDescent="0.35">
      <c r="A47">
        <v>17</v>
      </c>
      <c r="B47" s="9" t="str">
        <f ca="1">$E47&amp;$J47&amp;"² + "&amp;$F47&amp;$J47&amp;"²"&amp;$K47&amp;" - "&amp;$G47&amp;$J47&amp;"² - "&amp;$H47&amp;$K47&amp;$J47&amp;"² - "&amp;$I47&amp;$K47&amp;"²"</f>
        <v>5x² + 3x²y - 9x² - 7yx² - 14y²</v>
      </c>
      <c r="C47" s="9" t="str">
        <f ca="1">"-"&amp;G47-E47&amp;J47&amp;"² - "&amp;H47-F47&amp;J47&amp;"²"&amp;K47&amp;" - "&amp;I47&amp;K47&amp;"²"</f>
        <v>-4x² - 4x²y - 14y²</v>
      </c>
      <c r="E47">
        <f t="shared" ca="1" si="14"/>
        <v>5</v>
      </c>
      <c r="F47">
        <f t="shared" ca="1" si="14"/>
        <v>3</v>
      </c>
      <c r="G47">
        <f t="shared" ca="1" si="15"/>
        <v>9</v>
      </c>
      <c r="H47">
        <f t="shared" ca="1" si="15"/>
        <v>7</v>
      </c>
      <c r="I47">
        <f t="shared" ca="1" si="15"/>
        <v>14</v>
      </c>
      <c r="J47" t="str">
        <f t="shared" ca="1" si="10"/>
        <v>x</v>
      </c>
      <c r="K47" t="str">
        <f t="shared" ca="1" si="11"/>
        <v>y</v>
      </c>
      <c r="L47" t="str">
        <f t="shared" ca="1" si="12"/>
        <v>z</v>
      </c>
      <c r="M47">
        <f t="shared" ca="1" si="8"/>
        <v>2</v>
      </c>
      <c r="N47">
        <f t="shared" ca="1" si="13"/>
        <v>24</v>
      </c>
    </row>
    <row r="48" spans="1:14" ht="15.5" x14ac:dyDescent="0.35">
      <c r="A48">
        <v>18</v>
      </c>
      <c r="B48" s="9" t="str">
        <f ca="1">$E48&amp;$J48&amp;"² + "&amp;$F48&amp;$J48&amp;"²"&amp;$K48&amp;" - "&amp;$G48&amp;$J48&amp;"² - "&amp;$H48&amp;$K48&amp;$J48&amp;"² - "&amp;$I48&amp;$K48&amp;"²"</f>
        <v>4x² + 3x²y - 9x² - 5yx² - 13y²</v>
      </c>
      <c r="C48" s="9" t="str">
        <f ca="1">"-"&amp;G48-E48&amp;J48&amp;"² - "&amp;H48-F48&amp;J48&amp;"²"&amp;K48&amp;" - "&amp;I48&amp;K48&amp;"²"</f>
        <v>-5x² - 2x²y - 13y²</v>
      </c>
      <c r="E48">
        <f t="shared" ca="1" si="14"/>
        <v>4</v>
      </c>
      <c r="F48">
        <f t="shared" ca="1" si="14"/>
        <v>3</v>
      </c>
      <c r="G48">
        <f t="shared" ca="1" si="15"/>
        <v>9</v>
      </c>
      <c r="H48">
        <f t="shared" ca="1" si="15"/>
        <v>5</v>
      </c>
      <c r="I48">
        <f t="shared" ca="1" si="15"/>
        <v>13</v>
      </c>
      <c r="J48" t="str">
        <f t="shared" ca="1" si="10"/>
        <v>x</v>
      </c>
      <c r="K48" t="str">
        <f t="shared" ca="1" si="11"/>
        <v>y</v>
      </c>
      <c r="L48" t="str">
        <f t="shared" ca="1" si="12"/>
        <v>z</v>
      </c>
      <c r="M48">
        <f t="shared" ca="1" si="8"/>
        <v>2</v>
      </c>
      <c r="N48">
        <f t="shared" ca="1" si="13"/>
        <v>24</v>
      </c>
    </row>
    <row r="49" spans="1:14" ht="15.5" x14ac:dyDescent="0.35">
      <c r="A49">
        <v>19</v>
      </c>
      <c r="B49" s="9" t="str">
        <f ca="1">$E49&amp;$J49&amp;"²"&amp;$K49&amp;" + "&amp;$F49&amp;$J49&amp;$K49&amp;" - "&amp;$G49&amp;$K49&amp;"²"&amp;$J49&amp;" - "&amp;$H49&amp;$J49&amp;$K49&amp;"²"</f>
        <v>2x²y + 5xy - 5y²x - 7xy²</v>
      </c>
      <c r="C49" s="9" t="str">
        <f ca="1">$E49&amp;$J49&amp;"²"&amp;$K49&amp;" + "&amp;$F49&amp;$J49&amp;$K49&amp;" - "&amp;$G49+$H49&amp;$J49&amp;$K49&amp;"²"</f>
        <v>2x²y + 5xy - 12xy²</v>
      </c>
      <c r="E49">
        <f t="shared" ca="1" si="14"/>
        <v>2</v>
      </c>
      <c r="F49">
        <f t="shared" ca="1" si="14"/>
        <v>5</v>
      </c>
      <c r="G49">
        <f t="shared" ca="1" si="15"/>
        <v>5</v>
      </c>
      <c r="H49">
        <f t="shared" ca="1" si="15"/>
        <v>7</v>
      </c>
      <c r="I49">
        <f t="shared" ca="1" si="15"/>
        <v>6</v>
      </c>
      <c r="J49" t="str">
        <f t="shared" ca="1" si="10"/>
        <v>x</v>
      </c>
      <c r="K49" t="str">
        <f t="shared" ca="1" si="11"/>
        <v>y</v>
      </c>
      <c r="L49" t="str">
        <f t="shared" ca="1" si="12"/>
        <v>z</v>
      </c>
      <c r="M49">
        <f t="shared" ca="1" si="8"/>
        <v>2</v>
      </c>
      <c r="N49">
        <f t="shared" ca="1" si="13"/>
        <v>24</v>
      </c>
    </row>
    <row r="50" spans="1:14" ht="15.5" x14ac:dyDescent="0.35">
      <c r="A50">
        <v>20</v>
      </c>
      <c r="B50" s="9" t="str">
        <f ca="1">" - "&amp;$H50&amp;$J50&amp;$K50&amp;"²"&amp;" + "&amp;$E50&amp;$J50&amp;"²"&amp;$K50&amp;" + "&amp;$F50&amp;$J50&amp;$K50&amp;" - "&amp;$G50&amp;$K50&amp;"²"&amp;$J50</f>
        <v xml:space="preserve"> - 7ab² + 5a²b + 2ab - 7b²a</v>
      </c>
      <c r="C50" s="9" t="str">
        <f ca="1">$E50&amp;$J50&amp;"²"&amp;$K50&amp;" + "&amp;$F50&amp;$J50&amp;$K50&amp;" - "&amp;$G50+$H50&amp;$J50&amp;$K50&amp;"²"</f>
        <v>5a²b + 2ab - 14ab²</v>
      </c>
      <c r="E50">
        <f t="shared" ca="1" si="14"/>
        <v>5</v>
      </c>
      <c r="F50">
        <f t="shared" ca="1" si="14"/>
        <v>2</v>
      </c>
      <c r="G50">
        <f t="shared" ca="1" si="15"/>
        <v>7</v>
      </c>
      <c r="H50">
        <f t="shared" ca="1" si="15"/>
        <v>7</v>
      </c>
      <c r="I50">
        <f t="shared" ca="1" si="15"/>
        <v>9</v>
      </c>
      <c r="J50" t="str">
        <f t="shared" ca="1" si="10"/>
        <v>a</v>
      </c>
      <c r="K50" t="str">
        <f t="shared" ca="1" si="11"/>
        <v>b</v>
      </c>
      <c r="L50" t="str">
        <f t="shared" ca="1" si="12"/>
        <v>c</v>
      </c>
      <c r="M50">
        <f t="shared" ca="1" si="8"/>
        <v>1</v>
      </c>
      <c r="N50">
        <f t="shared" ca="1" si="13"/>
        <v>1</v>
      </c>
    </row>
    <row r="51" spans="1:14" ht="15.5" x14ac:dyDescent="0.35">
      <c r="A51">
        <v>21</v>
      </c>
      <c r="B51" s="9" t="str">
        <f ca="1">$E51&amp;$J51&amp;"²"&amp;$K51&amp;" - "&amp;$F51&amp;$J51&amp;$K51&amp;" - "&amp;$G51&amp;$K51&amp;"²"&amp;$J51&amp;" - "&amp;$H51&amp;$J51&amp;$K51&amp;"²"</f>
        <v>5x²y - 2xy - 6y²x - 6xy²</v>
      </c>
      <c r="C51" s="9" t="str">
        <f ca="1">$E51&amp;$J51&amp;"²"&amp;$K51&amp;" - "&amp;$F51&amp;$J51&amp;$K51&amp;" - "&amp;$G51+$H51&amp;$J51&amp;$K51&amp;"²"</f>
        <v>5x²y - 2xy - 12xy²</v>
      </c>
      <c r="E51">
        <f t="shared" ca="1" si="14"/>
        <v>5</v>
      </c>
      <c r="F51">
        <f t="shared" ca="1" si="14"/>
        <v>2</v>
      </c>
      <c r="G51">
        <f t="shared" ca="1" si="15"/>
        <v>6</v>
      </c>
      <c r="H51">
        <f t="shared" ca="1" si="15"/>
        <v>6</v>
      </c>
      <c r="I51">
        <f t="shared" ca="1" si="15"/>
        <v>7</v>
      </c>
      <c r="J51" t="str">
        <f t="shared" ca="1" si="10"/>
        <v>x</v>
      </c>
      <c r="K51" t="str">
        <f t="shared" ca="1" si="11"/>
        <v>y</v>
      </c>
      <c r="L51" t="str">
        <f t="shared" ca="1" si="12"/>
        <v>z</v>
      </c>
      <c r="M51">
        <f t="shared" ca="1" si="8"/>
        <v>2</v>
      </c>
      <c r="N51">
        <f t="shared" ca="1" si="13"/>
        <v>24</v>
      </c>
    </row>
    <row r="52" spans="1:14" ht="15.5" x14ac:dyDescent="0.35">
      <c r="A52">
        <v>22</v>
      </c>
      <c r="B52" s="9" t="str">
        <f ca="1">-$E52&amp;$J52&amp;"²"&amp;$K52&amp;" + "&amp;$F52&amp;$J52&amp;$K52&amp;" + "&amp;$G52&amp;$K52&amp;"²"&amp;$J52&amp;" - "&amp;$H52&amp;$J52&amp;$K52&amp;"²"</f>
        <v>-1x²y + 1xy + 3y²x - 4xy²</v>
      </c>
      <c r="C52" s="9" t="str">
        <f ca="1">-$E52&amp;$J52&amp;"²"&amp;$K52&amp;" + "&amp;$F52&amp;$J52&amp;$K52&amp;" - "&amp;$H52-$G52&amp;$J52&amp;$K52&amp;"²"</f>
        <v>-1x²y + 1xy - 1xy²</v>
      </c>
      <c r="E52">
        <f t="shared" ref="E52:F53" ca="1" si="16">ROUND(RAND()*5+0.5,0)</f>
        <v>1</v>
      </c>
      <c r="F52">
        <f t="shared" ca="1" si="16"/>
        <v>1</v>
      </c>
      <c r="G52">
        <f t="shared" ca="1" si="15"/>
        <v>3</v>
      </c>
      <c r="H52">
        <f t="shared" ca="1" si="15"/>
        <v>4</v>
      </c>
      <c r="I52">
        <f t="shared" ca="1" si="15"/>
        <v>8</v>
      </c>
      <c r="J52" t="str">
        <f t="shared" ca="1" si="10"/>
        <v>x</v>
      </c>
      <c r="K52" t="str">
        <f t="shared" ca="1" si="11"/>
        <v>y</v>
      </c>
      <c r="L52" t="str">
        <f t="shared" ca="1" si="12"/>
        <v>z</v>
      </c>
      <c r="M52">
        <f t="shared" ca="1" si="8"/>
        <v>2</v>
      </c>
      <c r="N52">
        <f t="shared" ca="1" si="13"/>
        <v>24</v>
      </c>
    </row>
    <row r="53" spans="1:14" ht="15.5" x14ac:dyDescent="0.35">
      <c r="A53">
        <v>23</v>
      </c>
      <c r="B53" s="9" t="str">
        <f ca="1">-$E53&amp;$J53&amp;"²"&amp;$K53&amp;" - "&amp;$F53&amp;$J53&amp;$K53&amp;" - "&amp;$G53&amp;$K53&amp;"²"&amp;$J53&amp;" + "&amp;$H53&amp;$J53&amp;$K53&amp;"²"</f>
        <v>-1a²b - 4ab - 3b²a + 8ab²</v>
      </c>
      <c r="C53" s="9" t="str">
        <f ca="1">-$E53&amp;$J53&amp;"²"&amp;$K53&amp;" - "&amp;$F53&amp;$J53&amp;$K53&amp;" + "&amp;$H53-$G53&amp;$J53&amp;$K53&amp;"²"</f>
        <v>-1a²b - 4ab + 5ab²</v>
      </c>
      <c r="E53">
        <f t="shared" ca="1" si="16"/>
        <v>1</v>
      </c>
      <c r="F53">
        <f t="shared" ca="1" si="16"/>
        <v>4</v>
      </c>
      <c r="G53">
        <f t="shared" ca="1" si="15"/>
        <v>3</v>
      </c>
      <c r="H53">
        <f t="shared" ca="1" si="15"/>
        <v>8</v>
      </c>
      <c r="I53">
        <f t="shared" ca="1" si="15"/>
        <v>4</v>
      </c>
      <c r="J53" t="str">
        <f t="shared" ca="1" si="10"/>
        <v>a</v>
      </c>
      <c r="K53" t="str">
        <f t="shared" ca="1" si="11"/>
        <v>b</v>
      </c>
      <c r="L53" t="str">
        <f t="shared" ca="1" si="12"/>
        <v>c</v>
      </c>
      <c r="M53">
        <f t="shared" ca="1" si="8"/>
        <v>1</v>
      </c>
      <c r="N53">
        <f t="shared" ca="1" si="13"/>
        <v>1</v>
      </c>
    </row>
    <row r="54" spans="1:14" ht="15.5" x14ac:dyDescent="0.35">
      <c r="M54" s="8"/>
    </row>
    <row r="55" spans="1:14" ht="15.5" x14ac:dyDescent="0.35">
      <c r="A55">
        <f ca="1">ROUND(RAND()*MAX(A31:A54)+0.5,0)</f>
        <v>14</v>
      </c>
      <c r="B55" s="9" t="str">
        <f t="shared" ref="B55:B60" ca="1" si="17">VLOOKUP(A55,$A$30:$C$51,2)</f>
        <v>2xz + 2xy - 4yx - 7zx</v>
      </c>
      <c r="C55" s="9" t="str">
        <f t="shared" ref="C55:C60" ca="1" si="18">VLOOKUP(A55,$A$30:$C$51,3)</f>
        <v>-5xz - 2xy</v>
      </c>
      <c r="M55" s="8"/>
    </row>
    <row r="56" spans="1:14" ht="15.5" x14ac:dyDescent="0.35">
      <c r="A56">
        <f ca="1">MOD(A55+7,17)</f>
        <v>4</v>
      </c>
      <c r="B56" s="9" t="str">
        <f t="shared" ca="1" si="17"/>
        <v>-3x + 2xy - 4x - 7yx - 7y</v>
      </c>
      <c r="C56" s="9" t="str">
        <f t="shared" ca="1" si="18"/>
        <v>-7x - 5xy - 7y</v>
      </c>
      <c r="M56" s="8"/>
    </row>
    <row r="57" spans="1:14" ht="15.5" x14ac:dyDescent="0.35">
      <c r="A57">
        <f ca="1">MOD(A56+7,17)</f>
        <v>11</v>
      </c>
      <c r="B57" s="9" t="str">
        <f t="shared" ca="1" si="17"/>
        <v>-4x + 5xy - 5x - 7yx - 7y</v>
      </c>
      <c r="C57" s="9" t="str">
        <f t="shared" ca="1" si="18"/>
        <v>-9x - 2xy - 7y</v>
      </c>
      <c r="M57" s="8"/>
    </row>
    <row r="58" spans="1:14" ht="15.5" x14ac:dyDescent="0.35">
      <c r="A58">
        <f ca="1">MOD(A57+7,17)</f>
        <v>1</v>
      </c>
      <c r="B58" s="9" t="str">
        <f t="shared" ca="1" si="17"/>
        <v>2a² + 2a²b - 7a² - 7ba² - 11b²</v>
      </c>
      <c r="C58" s="9" t="str">
        <f t="shared" ca="1" si="18"/>
        <v>-5a² - 5a²b - 11b²</v>
      </c>
      <c r="M58" s="8"/>
    </row>
    <row r="59" spans="1:14" ht="15.5" x14ac:dyDescent="0.35">
      <c r="A59">
        <f ca="1">MOD(A58+7,17)</f>
        <v>8</v>
      </c>
      <c r="B59" s="9" t="str">
        <f t="shared" ca="1" si="17"/>
        <v>4a² - 5ab - 5a - 10ba - 6b²</v>
      </c>
      <c r="C59" s="9" t="str">
        <f t="shared" ca="1" si="18"/>
        <v>4a² - 5a - 15ab - 6b²</v>
      </c>
      <c r="M59" s="8"/>
    </row>
    <row r="60" spans="1:14" ht="15.5" x14ac:dyDescent="0.35">
      <c r="A60">
        <f ca="1">MOD(A59+7,17)</f>
        <v>15</v>
      </c>
      <c r="B60" s="9" t="str">
        <f t="shared" ca="1" si="17"/>
        <v>2a + 2a²b - 7a - 5ba² - 12b²</v>
      </c>
      <c r="C60" s="9" t="str">
        <f t="shared" ca="1" si="18"/>
        <v>-5a - 3a²b - 12b²</v>
      </c>
      <c r="M60" s="8"/>
    </row>
    <row r="61" spans="1:14" ht="15.5" x14ac:dyDescent="0.35">
      <c r="B61" s="9"/>
      <c r="C61" s="9"/>
      <c r="M61" s="8"/>
    </row>
    <row r="62" spans="1:14" ht="15.5" x14ac:dyDescent="0.35">
      <c r="B62" s="8"/>
    </row>
    <row r="63" spans="1:14" x14ac:dyDescent="0.25">
      <c r="A63">
        <v>3</v>
      </c>
      <c r="B63" t="s">
        <v>38</v>
      </c>
      <c r="C63" t="s">
        <v>39</v>
      </c>
      <c r="E63" t="s">
        <v>40</v>
      </c>
      <c r="F63" t="s">
        <v>40</v>
      </c>
      <c r="G63" t="s">
        <v>40</v>
      </c>
      <c r="H63" t="s">
        <v>40</v>
      </c>
      <c r="I63" t="s">
        <v>40</v>
      </c>
    </row>
    <row r="64" spans="1:14" ht="15.5" x14ac:dyDescent="0.35">
      <c r="A64">
        <v>0</v>
      </c>
      <c r="B64" s="9" t="str">
        <f ca="1">"("&amp;E64&amp;J64&amp;" + "&amp;F64&amp;K64&amp;") - ("&amp;G64&amp;J64&amp;" + "&amp;H64&amp;K64&amp;")"</f>
        <v>(3a + 4b) - (5a + 5b)</v>
      </c>
      <c r="C64" s="9" t="str">
        <f ca="1">E64-G64&amp;J64&amp;" - "&amp;H64-F64&amp;K64</f>
        <v>-2a - 1b</v>
      </c>
      <c r="E64">
        <f ca="1">ROUND(RAND()*5+0.5,0)</f>
        <v>3</v>
      </c>
      <c r="F64">
        <f ca="1">ROUND(RAND()*5+0.5,0)</f>
        <v>4</v>
      </c>
      <c r="G64">
        <f t="shared" ref="G64:H79" ca="1" si="19">ROUND(RAND()*5+0.5,0)+E64</f>
        <v>5</v>
      </c>
      <c r="H64">
        <f t="shared" ca="1" si="19"/>
        <v>5</v>
      </c>
      <c r="I64">
        <f ca="1">ROUND(RAND()*5+0.5,0)</f>
        <v>3</v>
      </c>
      <c r="J64" t="str">
        <f t="shared" ref="J64:J80" ca="1" si="20">CHAR($N64+96)</f>
        <v>a</v>
      </c>
      <c r="K64" t="str">
        <f t="shared" ref="K64:K80" ca="1" si="21">CHAR($N64+97)</f>
        <v>b</v>
      </c>
      <c r="L64" t="str">
        <f t="shared" ref="L64:L80" ca="1" si="22">CHAR($N64+98)</f>
        <v>c</v>
      </c>
      <c r="M64">
        <f t="shared" ref="M64:M80" ca="1" si="23">ROUND(RAND()*2+0.5,0)</f>
        <v>1</v>
      </c>
      <c r="N64">
        <f t="shared" ref="N64:N80" ca="1" si="24">IF(M64=1,1,24)</f>
        <v>1</v>
      </c>
    </row>
    <row r="65" spans="1:14" ht="15.5" x14ac:dyDescent="0.35">
      <c r="A65">
        <f t="shared" ref="A65:A80" si="25">A64+1</f>
        <v>1</v>
      </c>
      <c r="B65" s="9" t="str">
        <f ca="1">"-("&amp;E65&amp;J65&amp;" - "&amp;F65&amp;K65&amp;") - ("&amp;G65&amp;J65&amp;" + "&amp;H65&amp;K65&amp;")"</f>
        <v>-(3a - 2b) - (8a + 7b)</v>
      </c>
      <c r="C65" s="9" t="str">
        <f ca="1">-E65-G65&amp;J65&amp;" - "&amp;H65-F65&amp;K65</f>
        <v>-11a - 5b</v>
      </c>
      <c r="E65">
        <f t="shared" ref="E65:F67" ca="1" si="26">ROUND(RAND()*5+0.5,0)</f>
        <v>3</v>
      </c>
      <c r="F65">
        <f t="shared" ca="1" si="26"/>
        <v>2</v>
      </c>
      <c r="G65">
        <f t="shared" ca="1" si="19"/>
        <v>8</v>
      </c>
      <c r="H65">
        <f t="shared" ca="1" si="19"/>
        <v>7</v>
      </c>
      <c r="I65">
        <f ca="1">ROUND(RAND()*5+0.5,0)+E65</f>
        <v>5</v>
      </c>
      <c r="J65" t="str">
        <f t="shared" ca="1" si="20"/>
        <v>a</v>
      </c>
      <c r="K65" t="str">
        <f t="shared" ca="1" si="21"/>
        <v>b</v>
      </c>
      <c r="L65" t="str">
        <f t="shared" ca="1" si="22"/>
        <v>c</v>
      </c>
      <c r="M65">
        <f t="shared" ca="1" si="23"/>
        <v>1</v>
      </c>
      <c r="N65">
        <f t="shared" ca="1" si="24"/>
        <v>1</v>
      </c>
    </row>
    <row r="66" spans="1:14" ht="15.5" x14ac:dyDescent="0.35">
      <c r="A66">
        <f t="shared" si="25"/>
        <v>2</v>
      </c>
      <c r="B66" s="9" t="str">
        <f ca="1">"("&amp;E66&amp;J66&amp;" + "&amp;F66&amp;K66&amp;") - ("&amp;G66&amp;J66&amp;" - "&amp;H66&amp;K66&amp;")"</f>
        <v>(2x + 2y) - (4x - 7y)</v>
      </c>
      <c r="C66" s="9" t="str">
        <f ca="1">E66-G66&amp;J66&amp;" + "&amp;H66+F66&amp;K66</f>
        <v>-2x + 9y</v>
      </c>
      <c r="E66">
        <f ca="1">ROUND(RAND()*5+0.5,0)</f>
        <v>2</v>
      </c>
      <c r="F66">
        <f ca="1">ROUND(RAND()*5+0.5,0)</f>
        <v>2</v>
      </c>
      <c r="G66">
        <f t="shared" ca="1" si="19"/>
        <v>4</v>
      </c>
      <c r="H66">
        <f t="shared" ca="1" si="19"/>
        <v>7</v>
      </c>
      <c r="I66">
        <f ca="1">ROUND(RAND()*5+0.5,0)</f>
        <v>2</v>
      </c>
      <c r="J66" t="str">
        <f t="shared" ca="1" si="20"/>
        <v>x</v>
      </c>
      <c r="K66" t="str">
        <f t="shared" ca="1" si="21"/>
        <v>y</v>
      </c>
      <c r="L66" t="str">
        <f t="shared" ca="1" si="22"/>
        <v>z</v>
      </c>
      <c r="M66">
        <f t="shared" ca="1" si="23"/>
        <v>2</v>
      </c>
      <c r="N66">
        <f t="shared" ca="1" si="24"/>
        <v>24</v>
      </c>
    </row>
    <row r="67" spans="1:14" ht="15.5" x14ac:dyDescent="0.35">
      <c r="A67">
        <f t="shared" si="25"/>
        <v>3</v>
      </c>
      <c r="B67" s="9" t="str">
        <f ca="1">"(-"&amp;E67&amp;J67&amp;" + "&amp;F67&amp;K67&amp;") - ("&amp;G67&amp;K67&amp;" + "&amp;H67&amp;J67&amp;")"</f>
        <v>(-3x + 3y) - (7y + 4x)</v>
      </c>
      <c r="C67" s="9" t="str">
        <f ca="1">-E67-H67&amp;J67&amp;" - "&amp;G67-F67&amp;K67</f>
        <v>-7x - 4y</v>
      </c>
      <c r="E67">
        <f t="shared" ca="1" si="26"/>
        <v>3</v>
      </c>
      <c r="F67">
        <f t="shared" ca="1" si="26"/>
        <v>3</v>
      </c>
      <c r="G67">
        <f t="shared" ca="1" si="19"/>
        <v>7</v>
      </c>
      <c r="H67">
        <f t="shared" ca="1" si="19"/>
        <v>4</v>
      </c>
      <c r="I67">
        <f ca="1">ROUND(RAND()*5+0.5,0)+E67</f>
        <v>6</v>
      </c>
      <c r="J67" t="str">
        <f t="shared" ca="1" si="20"/>
        <v>x</v>
      </c>
      <c r="K67" t="str">
        <f t="shared" ca="1" si="21"/>
        <v>y</v>
      </c>
      <c r="L67" t="str">
        <f t="shared" ca="1" si="22"/>
        <v>z</v>
      </c>
      <c r="M67">
        <f t="shared" ca="1" si="23"/>
        <v>2</v>
      </c>
      <c r="N67">
        <f t="shared" ca="1" si="24"/>
        <v>24</v>
      </c>
    </row>
    <row r="68" spans="1:14" ht="15.5" x14ac:dyDescent="0.35">
      <c r="A68">
        <f t="shared" si="25"/>
        <v>4</v>
      </c>
      <c r="B68" s="9" t="str">
        <f ca="1">"-("&amp;E68&amp;J68&amp;" + "&amp;F68&amp;K68&amp;") - ("&amp;G68&amp;K68&amp;" - "&amp;H68&amp;J68&amp;")"</f>
        <v>-(3x + 1y) - (5y - 2x)</v>
      </c>
      <c r="C68" s="9" t="str">
        <f ca="1">H68-E68&amp;J68&amp;" - "&amp;G68+F68&amp;K68</f>
        <v>-1x - 6y</v>
      </c>
      <c r="E68">
        <f ca="1">ROUND(RAND()*5+0.5,0)</f>
        <v>3</v>
      </c>
      <c r="F68">
        <f ca="1">ROUND(RAND()*5+0.5,0)</f>
        <v>1</v>
      </c>
      <c r="G68">
        <f ca="1">ROUND(RAND()*5+0.5,0)+F68</f>
        <v>5</v>
      </c>
      <c r="H68">
        <f t="shared" ca="1" si="19"/>
        <v>2</v>
      </c>
      <c r="I68">
        <f ca="1">ROUND(RAND()*5+0.5,0)</f>
        <v>4</v>
      </c>
      <c r="J68" t="str">
        <f t="shared" ca="1" si="20"/>
        <v>x</v>
      </c>
      <c r="K68" t="str">
        <f t="shared" ca="1" si="21"/>
        <v>y</v>
      </c>
      <c r="L68" t="str">
        <f t="shared" ca="1" si="22"/>
        <v>z</v>
      </c>
      <c r="M68">
        <f t="shared" ca="1" si="23"/>
        <v>2</v>
      </c>
      <c r="N68">
        <f t="shared" ca="1" si="24"/>
        <v>24</v>
      </c>
    </row>
    <row r="69" spans="1:14" ht="15.5" x14ac:dyDescent="0.35">
      <c r="A69">
        <f t="shared" si="25"/>
        <v>5</v>
      </c>
      <c r="B69" s="9" t="str">
        <f ca="1">"("&amp;E69&amp;J69&amp;"² + "&amp;F69&amp;J69&amp;") - ("&amp;G69&amp;J69&amp;" + "&amp;H69&amp;J69&amp;"²)"</f>
        <v>(4a² + 5a) - (9a + 6a²)</v>
      </c>
      <c r="C69" s="9" t="str">
        <f ca="1">E69-H69&amp;J69&amp;"² - "&amp;G69-F69&amp;J69</f>
        <v>-2a² - 4a</v>
      </c>
      <c r="E69">
        <f ca="1">ROUND(RAND()*5+0.5,0)</f>
        <v>4</v>
      </c>
      <c r="F69">
        <f ca="1">ROUND(RAND()*5+0.5,0)</f>
        <v>5</v>
      </c>
      <c r="G69">
        <f ca="1">ROUND(RAND()*5+0.5,0)+E69</f>
        <v>9</v>
      </c>
      <c r="H69">
        <f t="shared" ca="1" si="19"/>
        <v>6</v>
      </c>
      <c r="I69">
        <f ca="1">ROUND(RAND()*5+0.5,0)</f>
        <v>3</v>
      </c>
      <c r="J69" t="str">
        <f t="shared" ca="1" si="20"/>
        <v>a</v>
      </c>
      <c r="K69" t="str">
        <f t="shared" ca="1" si="21"/>
        <v>b</v>
      </c>
      <c r="L69" t="str">
        <f t="shared" ca="1" si="22"/>
        <v>c</v>
      </c>
      <c r="M69">
        <f t="shared" ca="1" si="23"/>
        <v>1</v>
      </c>
      <c r="N69">
        <f t="shared" ca="1" si="24"/>
        <v>1</v>
      </c>
    </row>
    <row r="70" spans="1:14" ht="15.5" x14ac:dyDescent="0.35">
      <c r="A70">
        <f t="shared" si="25"/>
        <v>6</v>
      </c>
      <c r="B70" s="9" t="str">
        <f ca="1">"("&amp;E70&amp;J70&amp;"² - "&amp;F70&amp;J70&amp;") + ("&amp;G70&amp;J70&amp;" + "&amp;H70&amp;J70&amp;"²)"</f>
        <v>(3x² - 2x) + (7x + 7x²)</v>
      </c>
      <c r="C70" s="9" t="str">
        <f ca="1">E70+H70&amp;J70&amp;"² + "&amp;G70-F70&amp;J70</f>
        <v>10x² + 5x</v>
      </c>
      <c r="E70">
        <f t="shared" ref="E70:F78" ca="1" si="27">ROUND(RAND()*5+0.5,0)</f>
        <v>3</v>
      </c>
      <c r="F70">
        <f t="shared" ca="1" si="27"/>
        <v>2</v>
      </c>
      <c r="G70">
        <f ca="1">ROUND(RAND()*5+0.5,0)+E70</f>
        <v>7</v>
      </c>
      <c r="H70">
        <f t="shared" ca="1" si="19"/>
        <v>7</v>
      </c>
      <c r="I70">
        <f ca="1">ROUND(RAND()*5+0.5,0)+E70</f>
        <v>8</v>
      </c>
      <c r="J70" t="str">
        <f t="shared" ca="1" si="20"/>
        <v>x</v>
      </c>
      <c r="K70" t="str">
        <f t="shared" ca="1" si="21"/>
        <v>y</v>
      </c>
      <c r="L70" t="str">
        <f t="shared" ca="1" si="22"/>
        <v>z</v>
      </c>
      <c r="M70">
        <f t="shared" ca="1" si="23"/>
        <v>2</v>
      </c>
      <c r="N70">
        <f t="shared" ca="1" si="24"/>
        <v>24</v>
      </c>
    </row>
    <row r="71" spans="1:14" ht="15.5" x14ac:dyDescent="0.35">
      <c r="A71">
        <f t="shared" si="25"/>
        <v>7</v>
      </c>
      <c r="B71" s="9" t="str">
        <f ca="1">"("&amp;E71&amp;J71&amp;"² - "&amp;F71&amp;J71&amp;") - ("&amp;G71&amp;J71&amp;" + "&amp;H71&amp;J71&amp;"²)"</f>
        <v>(5x² - 1x) - (9x + 2x²)</v>
      </c>
      <c r="C71" s="9" t="str">
        <f ca="1">E71-H71&amp;J71&amp;"² - "&amp;G71+F71&amp;J71</f>
        <v>3x² - 10x</v>
      </c>
      <c r="E71">
        <f ca="1">ROUND(RAND()*5+0.5,0)</f>
        <v>5</v>
      </c>
      <c r="F71">
        <f ca="1">ROUND(RAND()*5+0.5,0)</f>
        <v>1</v>
      </c>
      <c r="G71">
        <f ca="1">ROUND(RAND()*5+0.5,0)+E71</f>
        <v>9</v>
      </c>
      <c r="H71">
        <f t="shared" ca="1" si="19"/>
        <v>2</v>
      </c>
      <c r="I71">
        <f ca="1">ROUND(RAND()*5+0.5,0)</f>
        <v>5</v>
      </c>
      <c r="J71" t="str">
        <f t="shared" ca="1" si="20"/>
        <v>x</v>
      </c>
      <c r="K71" t="str">
        <f t="shared" ca="1" si="21"/>
        <v>y</v>
      </c>
      <c r="L71" t="str">
        <f t="shared" ca="1" si="22"/>
        <v>z</v>
      </c>
      <c r="M71">
        <f t="shared" ca="1" si="23"/>
        <v>2</v>
      </c>
      <c r="N71">
        <f t="shared" ca="1" si="24"/>
        <v>24</v>
      </c>
    </row>
    <row r="72" spans="1:14" ht="15.5" x14ac:dyDescent="0.35">
      <c r="A72">
        <f t="shared" si="25"/>
        <v>8</v>
      </c>
      <c r="B72" s="9" t="str">
        <f ca="1">"("&amp;E72&amp;J72&amp;"² + "&amp;F72&amp;J72&amp;") - ("&amp;G72&amp;J72&amp;" - "&amp;H72&amp;J72&amp;"²)"</f>
        <v>(4a² + 1a) - (8a - 4a²)</v>
      </c>
      <c r="C72" s="9" t="str">
        <f ca="1">E72+H72&amp;J72&amp;"² - "&amp;G72-F72&amp;J72</f>
        <v>8a² - 7a</v>
      </c>
      <c r="E72">
        <f t="shared" ca="1" si="27"/>
        <v>4</v>
      </c>
      <c r="F72">
        <f t="shared" ca="1" si="27"/>
        <v>1</v>
      </c>
      <c r="G72">
        <f ca="1">ROUND(RAND()*5+0.5,0)+E72</f>
        <v>8</v>
      </c>
      <c r="H72">
        <f t="shared" ca="1" si="19"/>
        <v>4</v>
      </c>
      <c r="I72">
        <f ca="1">ROUND(RAND()*5+0.5,0)+E72</f>
        <v>9</v>
      </c>
      <c r="J72" t="str">
        <f t="shared" ca="1" si="20"/>
        <v>a</v>
      </c>
      <c r="K72" t="str">
        <f t="shared" ca="1" si="21"/>
        <v>b</v>
      </c>
      <c r="L72" t="str">
        <f t="shared" ca="1" si="22"/>
        <v>c</v>
      </c>
      <c r="M72">
        <f t="shared" ca="1" si="23"/>
        <v>1</v>
      </c>
      <c r="N72">
        <f t="shared" ca="1" si="24"/>
        <v>1</v>
      </c>
    </row>
    <row r="73" spans="1:14" ht="15.5" x14ac:dyDescent="0.35">
      <c r="A73">
        <f t="shared" si="25"/>
        <v>9</v>
      </c>
      <c r="B73" s="9" t="str">
        <f ca="1">"("&amp;E73&amp;J73&amp;"² - "&amp;F73&amp;J73&amp;") - ("&amp;G73&amp;J73&amp;" - "&amp;H73&amp;J73&amp;"²)"</f>
        <v>(5a² - 5a) - (7a - 6a²)</v>
      </c>
      <c r="C73" s="9" t="str">
        <f ca="1">E73+H73&amp;J73&amp;"² - "&amp;G73+F73&amp;J73</f>
        <v>11a² - 12a</v>
      </c>
      <c r="E73">
        <f t="shared" ca="1" si="27"/>
        <v>5</v>
      </c>
      <c r="F73">
        <f t="shared" ca="1" si="27"/>
        <v>5</v>
      </c>
      <c r="G73">
        <f ca="1">ROUND(RAND()*5+0.5,0)+F73</f>
        <v>7</v>
      </c>
      <c r="H73">
        <f t="shared" ca="1" si="19"/>
        <v>6</v>
      </c>
      <c r="I73">
        <f ca="1">ROUND(RAND()*5+0.5,0)</f>
        <v>2</v>
      </c>
      <c r="J73" t="str">
        <f t="shared" ca="1" si="20"/>
        <v>a</v>
      </c>
      <c r="K73" t="str">
        <f t="shared" ca="1" si="21"/>
        <v>b</v>
      </c>
      <c r="L73" t="str">
        <f t="shared" ca="1" si="22"/>
        <v>c</v>
      </c>
      <c r="M73">
        <f t="shared" ca="1" si="23"/>
        <v>1</v>
      </c>
      <c r="N73">
        <f t="shared" ca="1" si="24"/>
        <v>1</v>
      </c>
    </row>
    <row r="74" spans="1:14" ht="15.5" x14ac:dyDescent="0.35">
      <c r="A74">
        <f t="shared" si="25"/>
        <v>10</v>
      </c>
      <c r="B74" s="9" t="str">
        <f ca="1">"-("&amp;E74&amp;J74&amp;" + "&amp;F74&amp;K74&amp;") - ("&amp;G74&amp;K74&amp;" - "&amp;H74&amp;J74&amp;")"</f>
        <v>-(1a + 5b) - (9b - 8a)</v>
      </c>
      <c r="C74" s="9" t="str">
        <f ca="1">H74-E74&amp;J74&amp;" - "&amp;G74+F74&amp;K74</f>
        <v>7a - 14b</v>
      </c>
      <c r="E74">
        <f t="shared" ca="1" si="27"/>
        <v>1</v>
      </c>
      <c r="F74">
        <f t="shared" ca="1" si="27"/>
        <v>5</v>
      </c>
      <c r="G74">
        <f ca="1">ROUND(RAND()*5+0.5,0)+F74</f>
        <v>9</v>
      </c>
      <c r="H74">
        <f t="shared" ca="1" si="19"/>
        <v>8</v>
      </c>
      <c r="I74">
        <f ca="1">ROUND(RAND()*5+0.5,0)</f>
        <v>1</v>
      </c>
      <c r="J74" t="str">
        <f t="shared" ca="1" si="20"/>
        <v>a</v>
      </c>
      <c r="K74" t="str">
        <f t="shared" ca="1" si="21"/>
        <v>b</v>
      </c>
      <c r="L74" t="str">
        <f t="shared" ca="1" si="22"/>
        <v>c</v>
      </c>
      <c r="M74">
        <f t="shared" ca="1" si="23"/>
        <v>1</v>
      </c>
      <c r="N74">
        <f t="shared" ca="1" si="24"/>
        <v>1</v>
      </c>
    </row>
    <row r="75" spans="1:14" ht="15.5" x14ac:dyDescent="0.35">
      <c r="A75">
        <f t="shared" si="25"/>
        <v>11</v>
      </c>
      <c r="B75" s="9" t="str">
        <f ca="1">"("&amp;E75&amp;J75&amp;"² + "&amp;F75&amp;J75&amp;") - ("&amp;G75&amp;J75&amp;" + "&amp;H75&amp;J75&amp;"²)"</f>
        <v>(5a² + 5a) - (10a + 6a²)</v>
      </c>
      <c r="C75" s="9" t="str">
        <f ca="1">E75-H75&amp;J75&amp;"² - "&amp;G75-F75&amp;J75</f>
        <v>-1a² - 5a</v>
      </c>
      <c r="E75">
        <f t="shared" ca="1" si="27"/>
        <v>5</v>
      </c>
      <c r="F75">
        <f t="shared" ca="1" si="27"/>
        <v>5</v>
      </c>
      <c r="G75">
        <f ca="1">ROUND(RAND()*5+0.5,0)+E75</f>
        <v>10</v>
      </c>
      <c r="H75">
        <f t="shared" ca="1" si="19"/>
        <v>6</v>
      </c>
      <c r="I75">
        <f ca="1">ROUND(RAND()*5+0.5,0)</f>
        <v>4</v>
      </c>
      <c r="J75" t="str">
        <f t="shared" ca="1" si="20"/>
        <v>a</v>
      </c>
      <c r="K75" t="str">
        <f t="shared" ca="1" si="21"/>
        <v>b</v>
      </c>
      <c r="L75" t="str">
        <f t="shared" ca="1" si="22"/>
        <v>c</v>
      </c>
      <c r="M75">
        <f t="shared" ca="1" si="23"/>
        <v>1</v>
      </c>
      <c r="N75">
        <f t="shared" ca="1" si="24"/>
        <v>1</v>
      </c>
    </row>
    <row r="76" spans="1:14" ht="15.5" x14ac:dyDescent="0.35">
      <c r="A76">
        <f t="shared" si="25"/>
        <v>12</v>
      </c>
      <c r="B76" s="9" t="str">
        <f ca="1">"("&amp;E76&amp;J76&amp;"² + "&amp;F76&amp;J76&amp;") - ("&amp;G76&amp;J76&amp;" + "&amp;H76&amp;J76&amp;"²)"</f>
        <v>(2x² + 2x) - (6x + 7x²)</v>
      </c>
      <c r="C76" s="9" t="str">
        <f ca="1">E76-H76&amp;J76&amp;"² - "&amp;G76-F76&amp;J76</f>
        <v>-5x² - 4x</v>
      </c>
      <c r="E76">
        <f t="shared" ca="1" si="27"/>
        <v>2</v>
      </c>
      <c r="F76">
        <f t="shared" ca="1" si="27"/>
        <v>2</v>
      </c>
      <c r="G76">
        <f ca="1">ROUND(RAND()*5+0.5,0)+E76</f>
        <v>6</v>
      </c>
      <c r="H76">
        <f t="shared" ca="1" si="19"/>
        <v>7</v>
      </c>
      <c r="I76">
        <f ca="1">ROUND(RAND()*5+0.5,0)+E76</f>
        <v>3</v>
      </c>
      <c r="J76" t="str">
        <f t="shared" ca="1" si="20"/>
        <v>x</v>
      </c>
      <c r="K76" t="str">
        <f t="shared" ca="1" si="21"/>
        <v>y</v>
      </c>
      <c r="L76" t="str">
        <f t="shared" ca="1" si="22"/>
        <v>z</v>
      </c>
      <c r="M76">
        <f t="shared" ca="1" si="23"/>
        <v>2</v>
      </c>
      <c r="N76">
        <f t="shared" ca="1" si="24"/>
        <v>24</v>
      </c>
    </row>
    <row r="77" spans="1:14" ht="15.5" x14ac:dyDescent="0.35">
      <c r="A77">
        <f t="shared" si="25"/>
        <v>13</v>
      </c>
      <c r="B77" s="9" t="str">
        <f ca="1">"("&amp;E77&amp;J77&amp;"² - "&amp;F77&amp;J77&amp;") + ("&amp;G77&amp;J77&amp;" + "&amp;H77&amp;J77&amp;"²)"</f>
        <v>(3x² - 3x) + (5x + 6x²)</v>
      </c>
      <c r="C77" s="9" t="str">
        <f ca="1">E77+H77&amp;J77&amp;"² + "&amp;G77-F77&amp;J77</f>
        <v>9x² + 2x</v>
      </c>
      <c r="E77">
        <f ca="1">ROUND(RAND()*5+0.5,0)</f>
        <v>3</v>
      </c>
      <c r="F77">
        <f ca="1">ROUND(RAND()*5+0.5,0)</f>
        <v>3</v>
      </c>
      <c r="G77">
        <f ca="1">ROUND(RAND()*5+0.5,0)+E77</f>
        <v>5</v>
      </c>
      <c r="H77">
        <f t="shared" ca="1" si="19"/>
        <v>6</v>
      </c>
      <c r="I77">
        <f ca="1">ROUND(RAND()*5+0.5,0)</f>
        <v>1</v>
      </c>
      <c r="J77" t="str">
        <f t="shared" ca="1" si="20"/>
        <v>x</v>
      </c>
      <c r="K77" t="str">
        <f t="shared" ca="1" si="21"/>
        <v>y</v>
      </c>
      <c r="L77" t="str">
        <f t="shared" ca="1" si="22"/>
        <v>z</v>
      </c>
      <c r="M77">
        <f t="shared" ca="1" si="23"/>
        <v>2</v>
      </c>
      <c r="N77">
        <f t="shared" ca="1" si="24"/>
        <v>24</v>
      </c>
    </row>
    <row r="78" spans="1:14" ht="15.5" x14ac:dyDescent="0.35">
      <c r="A78">
        <f t="shared" si="25"/>
        <v>14</v>
      </c>
      <c r="B78" s="9" t="str">
        <f ca="1">"("&amp;E78&amp;J78&amp;"² - "&amp;F78&amp;J78&amp;") - ("&amp;G78&amp;J78&amp;" + "&amp;H78&amp;J78&amp;"²)"</f>
        <v>(1a² - 5a) - (4a + 7a²)</v>
      </c>
      <c r="C78" s="9" t="str">
        <f ca="1">E78-H78&amp;J78&amp;"² - "&amp;G78+F78&amp;J78</f>
        <v>-6a² - 9a</v>
      </c>
      <c r="E78">
        <f t="shared" ca="1" si="27"/>
        <v>1</v>
      </c>
      <c r="F78">
        <f t="shared" ca="1" si="27"/>
        <v>5</v>
      </c>
      <c r="G78">
        <f ca="1">ROUND(RAND()*5+0.5,0)+E78</f>
        <v>4</v>
      </c>
      <c r="H78">
        <f t="shared" ca="1" si="19"/>
        <v>7</v>
      </c>
      <c r="I78">
        <f ca="1">ROUND(RAND()*5+0.5,0)+E78</f>
        <v>5</v>
      </c>
      <c r="J78" t="str">
        <f t="shared" ca="1" si="20"/>
        <v>a</v>
      </c>
      <c r="K78" t="str">
        <f t="shared" ca="1" si="21"/>
        <v>b</v>
      </c>
      <c r="L78" t="str">
        <f t="shared" ca="1" si="22"/>
        <v>c</v>
      </c>
      <c r="M78">
        <f t="shared" ca="1" si="23"/>
        <v>1</v>
      </c>
      <c r="N78">
        <f t="shared" ca="1" si="24"/>
        <v>1</v>
      </c>
    </row>
    <row r="79" spans="1:14" ht="15.5" x14ac:dyDescent="0.35">
      <c r="A79">
        <f t="shared" si="25"/>
        <v>15</v>
      </c>
      <c r="B79" s="9" t="str">
        <f ca="1">"("&amp;E79&amp;J79&amp;"² + "&amp;F79&amp;J79&amp;") - ("&amp;G79&amp;J79&amp;" - "&amp;H79&amp;J79&amp;"²)"</f>
        <v>(5a² + 3a) - (8a - 5a²)</v>
      </c>
      <c r="C79" s="9" t="str">
        <f ca="1">E79+H79&amp;J79&amp;"² - "&amp;G79-F79&amp;J79</f>
        <v>10a² - 5a</v>
      </c>
      <c r="E79">
        <f ca="1">ROUND(RAND()*5+0.5,0)</f>
        <v>5</v>
      </c>
      <c r="F79">
        <f ca="1">ROUND(RAND()*5+0.5,0)</f>
        <v>3</v>
      </c>
      <c r="G79">
        <f ca="1">ROUND(RAND()*5+0.5,0)+F79</f>
        <v>8</v>
      </c>
      <c r="H79">
        <f t="shared" ca="1" si="19"/>
        <v>5</v>
      </c>
      <c r="I79">
        <f ca="1">ROUND(RAND()*5+0.5,0)</f>
        <v>3</v>
      </c>
      <c r="J79" t="str">
        <f t="shared" ca="1" si="20"/>
        <v>a</v>
      </c>
      <c r="K79" t="str">
        <f t="shared" ca="1" si="21"/>
        <v>b</v>
      </c>
      <c r="L79" t="str">
        <f t="shared" ca="1" si="22"/>
        <v>c</v>
      </c>
      <c r="M79">
        <f t="shared" ca="1" si="23"/>
        <v>1</v>
      </c>
      <c r="N79">
        <f t="shared" ca="1" si="24"/>
        <v>1</v>
      </c>
    </row>
    <row r="80" spans="1:14" ht="15.5" x14ac:dyDescent="0.35">
      <c r="A80">
        <f t="shared" si="25"/>
        <v>16</v>
      </c>
      <c r="B80" s="9" t="str">
        <f ca="1">"("&amp;E80&amp;J80&amp;"² - "&amp;F80&amp;J80&amp;") - ("&amp;G80&amp;J80&amp;" - "&amp;H80&amp;J80&amp;"²)"</f>
        <v>(5x² - 2x) - (7x - 6x²)</v>
      </c>
      <c r="C80" s="9" t="str">
        <f ca="1">E80+H80&amp;J80&amp;"² - "&amp;G80+F80&amp;J80</f>
        <v>11x² - 9x</v>
      </c>
      <c r="E80">
        <f ca="1">ROUND(RAND()*5+0.5,0)</f>
        <v>5</v>
      </c>
      <c r="F80">
        <f ca="1">ROUND(RAND()*5+0.5,0)</f>
        <v>2</v>
      </c>
      <c r="G80">
        <f ca="1">ROUND(RAND()*5+0.5,0)+F80</f>
        <v>7</v>
      </c>
      <c r="H80">
        <f t="shared" ref="H80" ca="1" si="28">ROUND(RAND()*5+0.5,0)+F80</f>
        <v>6</v>
      </c>
      <c r="I80">
        <f ca="1">ROUND(RAND()*5+0.5,0)</f>
        <v>5</v>
      </c>
      <c r="J80" t="str">
        <f t="shared" ca="1" si="20"/>
        <v>x</v>
      </c>
      <c r="K80" t="str">
        <f t="shared" ca="1" si="21"/>
        <v>y</v>
      </c>
      <c r="L80" t="str">
        <f t="shared" ca="1" si="22"/>
        <v>z</v>
      </c>
      <c r="M80">
        <f t="shared" ca="1" si="23"/>
        <v>2</v>
      </c>
      <c r="N80">
        <f t="shared" ca="1" si="24"/>
        <v>24</v>
      </c>
    </row>
    <row r="81" spans="1:14" ht="15.5" x14ac:dyDescent="0.35">
      <c r="B81" s="9"/>
      <c r="C81" s="9"/>
    </row>
    <row r="82" spans="1:14" ht="15.5" x14ac:dyDescent="0.35">
      <c r="B82" s="9"/>
      <c r="C82" s="9"/>
    </row>
    <row r="83" spans="1:14" ht="15.5" x14ac:dyDescent="0.35">
      <c r="A83">
        <f ca="1">ROUND(RAND()*MAX(A52:A82)+0.5,0)</f>
        <v>13</v>
      </c>
      <c r="B83" s="9" t="str">
        <f t="shared" ref="B83:B88" ca="1" si="29">VLOOKUP(A83,$A$64:$C$80,2)</f>
        <v>(3x² - 3x) + (5x + 6x²)</v>
      </c>
      <c r="C83" s="9" t="str">
        <f t="shared" ref="C83:C88" ca="1" si="30">VLOOKUP(A83,$A$64:$C$80,3)</f>
        <v>9x² + 2x</v>
      </c>
    </row>
    <row r="84" spans="1:14" ht="15.5" x14ac:dyDescent="0.35">
      <c r="A84">
        <f ca="1">MOD(A83+7,17)</f>
        <v>3</v>
      </c>
      <c r="B84" s="9" t="str">
        <f t="shared" ca="1" si="29"/>
        <v>(-3x + 3y) - (7y + 4x)</v>
      </c>
      <c r="C84" s="9" t="str">
        <f t="shared" ca="1" si="30"/>
        <v>-7x - 4y</v>
      </c>
    </row>
    <row r="85" spans="1:14" ht="15.5" x14ac:dyDescent="0.35">
      <c r="A85">
        <f ca="1">MOD(A84+7,17)</f>
        <v>10</v>
      </c>
      <c r="B85" s="9" t="str">
        <f t="shared" ca="1" si="29"/>
        <v>-(1a + 5b) - (9b - 8a)</v>
      </c>
      <c r="C85" s="9" t="str">
        <f t="shared" ca="1" si="30"/>
        <v>7a - 14b</v>
      </c>
    </row>
    <row r="86" spans="1:14" ht="15.5" x14ac:dyDescent="0.35">
      <c r="A86">
        <f ca="1">MOD(A85+7,17)</f>
        <v>0</v>
      </c>
      <c r="B86" s="9" t="str">
        <f t="shared" ca="1" si="29"/>
        <v>(3a + 4b) - (5a + 5b)</v>
      </c>
      <c r="C86" s="9" t="str">
        <f t="shared" ca="1" si="30"/>
        <v>-2a - 1b</v>
      </c>
    </row>
    <row r="87" spans="1:14" ht="15.5" x14ac:dyDescent="0.35">
      <c r="A87">
        <f ca="1">MOD(A86+7,17)</f>
        <v>7</v>
      </c>
      <c r="B87" s="9" t="str">
        <f t="shared" ca="1" si="29"/>
        <v>(5x² - 1x) - (9x + 2x²)</v>
      </c>
      <c r="C87" s="9" t="str">
        <f t="shared" ca="1" si="30"/>
        <v>3x² - 10x</v>
      </c>
    </row>
    <row r="88" spans="1:14" ht="15.5" x14ac:dyDescent="0.35">
      <c r="A88">
        <f ca="1">MOD(A87+7,17)</f>
        <v>14</v>
      </c>
      <c r="B88" s="9" t="str">
        <f t="shared" ca="1" si="29"/>
        <v>(1a² - 5a) - (4a + 7a²)</v>
      </c>
      <c r="C88" s="9" t="str">
        <f t="shared" ca="1" si="30"/>
        <v>-6a² - 9a</v>
      </c>
    </row>
    <row r="89" spans="1:14" ht="15.5" x14ac:dyDescent="0.35">
      <c r="B89" s="9"/>
      <c r="C89" s="9"/>
    </row>
    <row r="90" spans="1:14" x14ac:dyDescent="0.25">
      <c r="A90">
        <v>7</v>
      </c>
      <c r="B90" t="s">
        <v>38</v>
      </c>
      <c r="C90" t="s">
        <v>39</v>
      </c>
      <c r="E90" t="s">
        <v>40</v>
      </c>
      <c r="F90" t="s">
        <v>40</v>
      </c>
      <c r="G90" t="s">
        <v>40</v>
      </c>
      <c r="H90" t="s">
        <v>40</v>
      </c>
      <c r="I90" t="s">
        <v>40</v>
      </c>
    </row>
    <row r="91" spans="1:14" ht="15.5" x14ac:dyDescent="0.35">
      <c r="A91">
        <v>0</v>
      </c>
      <c r="B91" s="9" t="str">
        <f ca="1">$E91&amp;$J91&amp;$K91&amp;" + "&amp;$J91&amp;" · "&amp;$G91&amp;" - "&amp;$F91&amp;$J91&amp;" · "&amp;$H91&amp;$K91&amp;" + "&amp;$H91&amp;$K91&amp;" · "&amp;$I91&amp;$J91&amp;" + "&amp;$F91&amp;$K91&amp;"²"</f>
        <v>5ab + a · 2 - 1a · 8b + 8b · 5a + 1b²</v>
      </c>
      <c r="C91" s="9" t="str">
        <f ca="1">$G91&amp;$J91&amp;" + "&amp;$E91-F91*H91+H91*I91&amp;$J91&amp;$K91&amp;" + "&amp;$F91&amp;$K91&amp;"²"</f>
        <v>2a + 37ab + 1b²</v>
      </c>
      <c r="E91">
        <f t="shared" ref="E91:F93" ca="1" si="31">ROUND(RAND()*5+0.5,0)</f>
        <v>5</v>
      </c>
      <c r="F91">
        <f t="shared" ca="1" si="31"/>
        <v>1</v>
      </c>
      <c r="G91">
        <f t="shared" ref="G91:G106" ca="1" si="32">ROUND(RAND()*5+0.5,0)+F91</f>
        <v>2</v>
      </c>
      <c r="H91">
        <f t="shared" ref="H91:I106" ca="1" si="33">ROUND(RAND()*5+0.5,0)+E91</f>
        <v>8</v>
      </c>
      <c r="I91">
        <f t="shared" ca="1" si="33"/>
        <v>5</v>
      </c>
      <c r="J91" t="str">
        <f t="shared" ref="J91:J106" ca="1" si="34">CHAR($N91+96)</f>
        <v>a</v>
      </c>
      <c r="K91" t="str">
        <f t="shared" ref="K91:K106" ca="1" si="35">CHAR($N91+97)</f>
        <v>b</v>
      </c>
      <c r="L91" t="str">
        <f t="shared" ref="L91:L106" ca="1" si="36">CHAR($N91+98)</f>
        <v>c</v>
      </c>
      <c r="M91">
        <f t="shared" ref="M91:M106" ca="1" si="37">ROUND(RAND()*2+0.5,0)</f>
        <v>1</v>
      </c>
      <c r="N91">
        <f t="shared" ref="N91:N106" ca="1" si="38">IF(M91=1,1,24)</f>
        <v>1</v>
      </c>
    </row>
    <row r="92" spans="1:14" ht="15.5" x14ac:dyDescent="0.35">
      <c r="A92">
        <f>A91+1</f>
        <v>1</v>
      </c>
      <c r="B92" s="9" t="str">
        <f ca="1">$J92&amp;" · "&amp;$G92&amp;" - ("&amp;$F92&amp;$J92&amp;" · "&amp;$H92&amp;$K92&amp;" - "&amp;$H92&amp;$K92&amp;" · "&amp;$I92&amp;$J92&amp;" - "&amp;$F92&amp;$K92&amp;"²) + "&amp;$E92&amp;$J92&amp;$K92&amp;"² "</f>
        <v xml:space="preserve">a · 7 - (3a · 7b - 7b · 6a - 3b²) + 3ab² </v>
      </c>
      <c r="C92" s="9" t="str">
        <f ca="1">$E92&amp;$J92&amp;$K92&amp;"² + "&amp;$G92&amp;$J92&amp;" + "&amp;-F92*H92+H92*I92&amp;$J92&amp;$K92&amp;" + "&amp;$F92&amp;$K92&amp;"²"</f>
        <v>3ab² + 7a + 21ab + 3b²</v>
      </c>
      <c r="E92">
        <f t="shared" ca="1" si="31"/>
        <v>3</v>
      </c>
      <c r="F92">
        <f t="shared" ca="1" si="31"/>
        <v>3</v>
      </c>
      <c r="G92">
        <f t="shared" ca="1" si="32"/>
        <v>7</v>
      </c>
      <c r="H92">
        <f t="shared" ca="1" si="33"/>
        <v>7</v>
      </c>
      <c r="I92">
        <f t="shared" ca="1" si="33"/>
        <v>6</v>
      </c>
      <c r="J92" t="str">
        <f t="shared" ca="1" si="34"/>
        <v>a</v>
      </c>
      <c r="K92" t="str">
        <f t="shared" ca="1" si="35"/>
        <v>b</v>
      </c>
      <c r="L92" t="str">
        <f t="shared" ca="1" si="36"/>
        <v>c</v>
      </c>
      <c r="M92">
        <f t="shared" ca="1" si="37"/>
        <v>1</v>
      </c>
      <c r="N92">
        <f t="shared" ca="1" si="38"/>
        <v>1</v>
      </c>
    </row>
    <row r="93" spans="1:14" ht="15.5" x14ac:dyDescent="0.35">
      <c r="A93">
        <f t="shared" ref="A93:A106" si="39">A92+1</f>
        <v>2</v>
      </c>
      <c r="B93" s="9" t="str">
        <f ca="1">$E93&amp;$J93&amp;$K93&amp;" + "&amp;$J93&amp;" · "&amp;$G93&amp;" - "&amp;$F93&amp;$J93&amp;" · "&amp;$H93&amp;$K93&amp;" + "&amp;$H93&amp;$K93&amp;" · "&amp;$I93&amp;$J93&amp;" + "&amp;$F93&amp;$K93&amp;"²"</f>
        <v>5xy + x · 4 - 2x · 9y + 9y · 3x + 2y²</v>
      </c>
      <c r="C93" s="9" t="str">
        <f ca="1">$G93&amp;$J93&amp;" + "&amp;$E93-F93*H93+H93*I93&amp;$J93&amp;$K93&amp;" + "&amp;$F93&amp;$K93&amp;"²"</f>
        <v>4x + 14xy + 2y²</v>
      </c>
      <c r="E93">
        <f t="shared" ca="1" si="31"/>
        <v>5</v>
      </c>
      <c r="F93">
        <f t="shared" ca="1" si="31"/>
        <v>2</v>
      </c>
      <c r="G93">
        <f t="shared" ca="1" si="32"/>
        <v>4</v>
      </c>
      <c r="H93">
        <f t="shared" ca="1" si="33"/>
        <v>9</v>
      </c>
      <c r="I93">
        <f t="shared" ca="1" si="33"/>
        <v>3</v>
      </c>
      <c r="J93" t="str">
        <f t="shared" ca="1" si="34"/>
        <v>x</v>
      </c>
      <c r="K93" t="str">
        <f t="shared" ca="1" si="35"/>
        <v>y</v>
      </c>
      <c r="L93" t="str">
        <f t="shared" ca="1" si="36"/>
        <v>z</v>
      </c>
      <c r="M93">
        <f t="shared" ca="1" si="37"/>
        <v>2</v>
      </c>
      <c r="N93">
        <f t="shared" ca="1" si="38"/>
        <v>24</v>
      </c>
    </row>
    <row r="94" spans="1:14" ht="15.5" x14ac:dyDescent="0.35">
      <c r="A94">
        <f t="shared" si="39"/>
        <v>3</v>
      </c>
      <c r="B94" s="9" t="str">
        <f ca="1">$E94&amp;$J94&amp;"²"&amp;$K94&amp;"³ - ("&amp;$F94&amp;$J94&amp;$K94&amp;"³ · "&amp;$G94&amp;$J94&amp;" - "&amp;$H94&amp;$J94&amp;"²"&amp;$K94&amp;"²"&amp;" + "&amp;$E94&amp;$J94&amp;$K94&amp;" · "&amp;$I94&amp;$J94&amp;$K94&amp;")"</f>
        <v>5x²y³ - (3xy³ · 4x - 6x²y² + 5xy · 8xy)</v>
      </c>
      <c r="C94" s="9" t="str">
        <f ca="1">$E94-F94*G94&amp;$J94&amp;"²"&amp;$K94&amp;"³ "&amp;$H94-E94*I94&amp;$J94&amp;"²"&amp;$K94&amp;"²"</f>
        <v>-7x²y³ -34x²y²</v>
      </c>
      <c r="E94">
        <f ca="1">G94+1</f>
        <v>5</v>
      </c>
      <c r="F94">
        <f ca="1">ROUND(RAND()*5+0.5,0)</f>
        <v>3</v>
      </c>
      <c r="G94">
        <f t="shared" ca="1" si="32"/>
        <v>4</v>
      </c>
      <c r="H94">
        <f t="shared" ca="1" si="33"/>
        <v>6</v>
      </c>
      <c r="I94">
        <f t="shared" ca="1" si="33"/>
        <v>8</v>
      </c>
      <c r="J94" t="str">
        <f t="shared" ca="1" si="34"/>
        <v>x</v>
      </c>
      <c r="K94" t="str">
        <f t="shared" ca="1" si="35"/>
        <v>y</v>
      </c>
      <c r="L94" t="str">
        <f t="shared" ca="1" si="36"/>
        <v>z</v>
      </c>
      <c r="M94">
        <f t="shared" ca="1" si="37"/>
        <v>2</v>
      </c>
      <c r="N94">
        <f t="shared" ca="1" si="38"/>
        <v>24</v>
      </c>
    </row>
    <row r="95" spans="1:14" ht="15.5" x14ac:dyDescent="0.35">
      <c r="A95">
        <f t="shared" si="39"/>
        <v>4</v>
      </c>
      <c r="B95" s="9" t="str">
        <f ca="1">$E95&amp;$J95&amp;$K95&amp;" + "&amp;$J95&amp;" · "&amp;$G95&amp;" - "&amp;$F95&amp;$J95&amp;" · "&amp;$H95&amp;$K95&amp;" + "&amp;$H95&amp;$K95&amp;" · "&amp;$I95&amp;$J95&amp;" + "&amp;$F95&amp;$K95&amp;"²"</f>
        <v>2xy + x · 6 - 5x · 6y + 6y · 8x + 5y²</v>
      </c>
      <c r="C95" s="9" t="str">
        <f ca="1">$G95&amp;$J95&amp;" + "&amp;$E95-F95*H95+H95*I95&amp;$J95&amp;$K95&amp;" + "&amp;$F95&amp;$K95&amp;"²"</f>
        <v>6x + 20xy + 5y²</v>
      </c>
      <c r="E95">
        <f ca="1">ROUND(RAND()*5+0.5,0)</f>
        <v>2</v>
      </c>
      <c r="F95">
        <f ca="1">ROUND(RAND()*5+0.5,0)</f>
        <v>5</v>
      </c>
      <c r="G95">
        <f t="shared" ca="1" si="32"/>
        <v>6</v>
      </c>
      <c r="H95">
        <f t="shared" ca="1" si="33"/>
        <v>6</v>
      </c>
      <c r="I95">
        <f t="shared" ca="1" si="33"/>
        <v>8</v>
      </c>
      <c r="J95" t="str">
        <f t="shared" ca="1" si="34"/>
        <v>x</v>
      </c>
      <c r="K95" t="str">
        <f t="shared" ca="1" si="35"/>
        <v>y</v>
      </c>
      <c r="L95" t="str">
        <f t="shared" ca="1" si="36"/>
        <v>z</v>
      </c>
      <c r="M95">
        <f t="shared" ca="1" si="37"/>
        <v>2</v>
      </c>
      <c r="N95">
        <f t="shared" ca="1" si="38"/>
        <v>24</v>
      </c>
    </row>
    <row r="96" spans="1:14" ht="15.5" x14ac:dyDescent="0.35">
      <c r="A96">
        <f t="shared" si="39"/>
        <v>5</v>
      </c>
      <c r="B96" s="9" t="str">
        <f ca="1">J96&amp;"² · "&amp;E96&amp;J96&amp;K96&amp;" + "&amp;F96&amp;K96&amp;"²"&amp;J96&amp;" · "&amp;G96&amp;J96&amp;" - "&amp;H96&amp;J96&amp;" ·"&amp;I96&amp;J96&amp;"²"&amp;K96</f>
        <v>a² · 3ab + 4b²a · 8a - 7a ·1a²b</v>
      </c>
      <c r="C96" s="9" t="str">
        <f ca="1">E96-H96*I96&amp;J96&amp;"³"&amp;K96&amp;" + "&amp;F96*G96&amp;J96&amp;"²"&amp;K96&amp;"²"</f>
        <v>-4a³b + 32a²b²</v>
      </c>
      <c r="E96">
        <f ca="1">ROUND(RAND()*5+0.5,0)</f>
        <v>3</v>
      </c>
      <c r="F96">
        <f ca="1">ROUND(RAND()*5+0.5,0)</f>
        <v>4</v>
      </c>
      <c r="G96">
        <f t="shared" ca="1" si="32"/>
        <v>8</v>
      </c>
      <c r="H96">
        <f t="shared" ca="1" si="33"/>
        <v>7</v>
      </c>
      <c r="I96">
        <f ca="1">ROUND(RAND()*5+0.5,0)</f>
        <v>1</v>
      </c>
      <c r="J96" t="str">
        <f t="shared" ca="1" si="34"/>
        <v>a</v>
      </c>
      <c r="K96" t="str">
        <f t="shared" ca="1" si="35"/>
        <v>b</v>
      </c>
      <c r="L96" t="str">
        <f t="shared" ca="1" si="36"/>
        <v>c</v>
      </c>
      <c r="M96">
        <f t="shared" ca="1" si="37"/>
        <v>1</v>
      </c>
      <c r="N96">
        <f t="shared" ca="1" si="38"/>
        <v>1</v>
      </c>
    </row>
    <row r="97" spans="1:14" ht="15.5" x14ac:dyDescent="0.35">
      <c r="A97">
        <f t="shared" si="39"/>
        <v>6</v>
      </c>
      <c r="B97" s="9" t="str">
        <f ca="1">$E97&amp;$J97&amp;$K97&amp;" + "&amp;$J97&amp;" · "&amp;$G97&amp;" - "&amp;$F97&amp;$J97&amp;" · "&amp;$H97&amp;$K97&amp;" + "&amp;$H97&amp;$K97&amp;" · "&amp;$I97&amp;$J97&amp;" + "&amp;$F97&amp;$K97&amp;"²"</f>
        <v>2ab + a · 5 - 1a · 5b + 5b · 3a + 1b²</v>
      </c>
      <c r="C97" s="9" t="str">
        <f ca="1">$G97&amp;$J97&amp;" + "&amp;$E97-F97*H97+H97*I97&amp;$J97&amp;$K97&amp;" + "&amp;$F97&amp;$K97&amp;"²"</f>
        <v>5a + 12ab + 1b²</v>
      </c>
      <c r="E97">
        <f ca="1">ROUND(RAND()*5+0.5,0)</f>
        <v>2</v>
      </c>
      <c r="F97">
        <f ca="1">ROUND(RAND()*5+0.5,0)</f>
        <v>1</v>
      </c>
      <c r="G97">
        <f t="shared" ca="1" si="32"/>
        <v>5</v>
      </c>
      <c r="H97">
        <f t="shared" ca="1" si="33"/>
        <v>5</v>
      </c>
      <c r="I97">
        <f ca="1">ROUND(RAND()*5+0.5,0)+F97</f>
        <v>3</v>
      </c>
      <c r="J97" t="str">
        <f t="shared" ca="1" si="34"/>
        <v>a</v>
      </c>
      <c r="K97" t="str">
        <f t="shared" ca="1" si="35"/>
        <v>b</v>
      </c>
      <c r="L97" t="str">
        <f t="shared" ca="1" si="36"/>
        <v>c</v>
      </c>
      <c r="M97">
        <f t="shared" ca="1" si="37"/>
        <v>1</v>
      </c>
      <c r="N97">
        <f t="shared" ca="1" si="38"/>
        <v>1</v>
      </c>
    </row>
    <row r="98" spans="1:14" ht="15.5" x14ac:dyDescent="0.35">
      <c r="A98">
        <f t="shared" si="39"/>
        <v>7</v>
      </c>
      <c r="B98" s="9" t="str">
        <f ca="1">E98&amp;J98&amp;K98&amp;" · "&amp;J98&amp;"² + "&amp;F98&amp;K98&amp;"²"&amp;J98&amp;" · "&amp;G98&amp;J98&amp;" - "&amp;H98&amp;J98&amp;" · "&amp;I98&amp;J98&amp;"²"&amp;K98</f>
        <v>5ab · a² + 4b²a · 9a - 7a · 3a²b</v>
      </c>
      <c r="C98" s="9" t="str">
        <f ca="1">E98-H98*I98&amp;J98&amp;"³"&amp;K98&amp;" + "&amp;F98*G98&amp;J98&amp;"²"&amp;K98&amp;"²"</f>
        <v>-16a³b + 36a²b²</v>
      </c>
      <c r="E98">
        <f ca="1">ROUND(RAND()*5+0.5,0)</f>
        <v>5</v>
      </c>
      <c r="F98">
        <f ca="1">ROUND(RAND()*5+0.5,0)</f>
        <v>4</v>
      </c>
      <c r="G98">
        <f t="shared" ca="1" si="32"/>
        <v>9</v>
      </c>
      <c r="H98">
        <f t="shared" ca="1" si="33"/>
        <v>7</v>
      </c>
      <c r="I98">
        <f ca="1">ROUND(RAND()*5+0.5,0)</f>
        <v>3</v>
      </c>
      <c r="J98" t="str">
        <f t="shared" ca="1" si="34"/>
        <v>a</v>
      </c>
      <c r="K98" t="str">
        <f t="shared" ca="1" si="35"/>
        <v>b</v>
      </c>
      <c r="L98" t="str">
        <f t="shared" ca="1" si="36"/>
        <v>c</v>
      </c>
      <c r="M98">
        <f t="shared" ca="1" si="37"/>
        <v>1</v>
      </c>
      <c r="N98">
        <f t="shared" ca="1" si="38"/>
        <v>1</v>
      </c>
    </row>
    <row r="99" spans="1:14" ht="15.5" x14ac:dyDescent="0.35">
      <c r="A99">
        <f t="shared" si="39"/>
        <v>8</v>
      </c>
      <c r="B99" s="9" t="str">
        <f ca="1">J99&amp;" · "&amp;E99&amp;J99&amp;K99&amp;" + "&amp;F99&amp;K99&amp;"²"&amp;J99&amp;" · "&amp;G99&amp;J99&amp;" - "&amp;H99&amp;J99&amp;" · "&amp;I99&amp;J99&amp;K99</f>
        <v>x · 3xy + 4y²x · 5x - 7x · 7xy</v>
      </c>
      <c r="C99" s="9" t="str">
        <f ca="1">E99-H99*I99&amp;J99&amp;"²"&amp;K99&amp;" + "&amp;F99*G99&amp;J99&amp;"²"&amp;K99&amp;"²"</f>
        <v>-46x²y + 20x²y²</v>
      </c>
      <c r="E99">
        <f t="shared" ref="E99:F105" ca="1" si="40">ROUND(RAND()*5+0.5,0)</f>
        <v>3</v>
      </c>
      <c r="F99">
        <f t="shared" ca="1" si="40"/>
        <v>4</v>
      </c>
      <c r="G99">
        <f t="shared" ca="1" si="32"/>
        <v>5</v>
      </c>
      <c r="H99">
        <f t="shared" ca="1" si="33"/>
        <v>7</v>
      </c>
      <c r="I99">
        <f ca="1">ROUND(RAND()*5+0.5,0)+E99</f>
        <v>7</v>
      </c>
      <c r="J99" t="str">
        <f t="shared" ca="1" si="34"/>
        <v>x</v>
      </c>
      <c r="K99" t="str">
        <f t="shared" ca="1" si="35"/>
        <v>y</v>
      </c>
      <c r="L99" t="str">
        <f t="shared" ca="1" si="36"/>
        <v>z</v>
      </c>
      <c r="M99">
        <f t="shared" ca="1" si="37"/>
        <v>2</v>
      </c>
      <c r="N99">
        <f t="shared" ca="1" si="38"/>
        <v>24</v>
      </c>
    </row>
    <row r="100" spans="1:14" ht="15.5" x14ac:dyDescent="0.35">
      <c r="A100">
        <f t="shared" si="39"/>
        <v>9</v>
      </c>
      <c r="B100" s="9" t="str">
        <f ca="1">E100&amp;J100&amp;K100&amp;" · "&amp;J100&amp;"² + "&amp;F100&amp;K100&amp;"²"&amp;J100&amp;" · "&amp;G100&amp;J100&amp;" - "&amp;I100&amp;J100&amp;"²"&amp;K100&amp;" · "&amp;H100&amp;J100</f>
        <v>4xy · x² + 4y²x · 7x - 2x²y · 8x</v>
      </c>
      <c r="C100" s="9" t="str">
        <f ca="1">E100-H100*I100&amp;J100&amp;"³"&amp;K100&amp;" + "&amp;F100*G100&amp;J100&amp;"²"&amp;K100&amp;"²"</f>
        <v>-12x³y + 28x²y²</v>
      </c>
      <c r="E100">
        <f t="shared" ca="1" si="40"/>
        <v>4</v>
      </c>
      <c r="F100">
        <f t="shared" ca="1" si="40"/>
        <v>4</v>
      </c>
      <c r="G100">
        <f t="shared" ca="1" si="32"/>
        <v>7</v>
      </c>
      <c r="H100">
        <f t="shared" ca="1" si="33"/>
        <v>8</v>
      </c>
      <c r="I100">
        <f ca="1">ROUND(RAND()*5+0.5,0)</f>
        <v>2</v>
      </c>
      <c r="J100" t="str">
        <f t="shared" ca="1" si="34"/>
        <v>x</v>
      </c>
      <c r="K100" t="str">
        <f t="shared" ca="1" si="35"/>
        <v>y</v>
      </c>
      <c r="L100" t="str">
        <f t="shared" ca="1" si="36"/>
        <v>z</v>
      </c>
      <c r="M100">
        <f t="shared" ca="1" si="37"/>
        <v>2</v>
      </c>
      <c r="N100">
        <f t="shared" ca="1" si="38"/>
        <v>24</v>
      </c>
    </row>
    <row r="101" spans="1:14" ht="15.5" x14ac:dyDescent="0.35">
      <c r="A101">
        <f t="shared" si="39"/>
        <v>10</v>
      </c>
      <c r="B101" s="9" t="str">
        <f ca="1">$E101&amp;$J101&amp;$K101&amp;" + "&amp;$J101&amp;" · "&amp;$G101&amp;" - "&amp;$F101&amp;$J101&amp;" · "&amp;$H101&amp;$K101&amp;" + "&amp;$H101&amp;" · "&amp;$I101&amp;$J101&amp;" + "&amp;$F101&amp;$K101&amp;"²"</f>
        <v>1ab + a · 8 - 3a · 6b + 6 · 7a + 3b²</v>
      </c>
      <c r="C101" s="9" t="str">
        <f ca="1">$G101+H101*I101&amp;$J101&amp;" "&amp;$E101-F101*H101&amp;$J101&amp;$K101&amp;" + "&amp;$F101&amp;$K101&amp;"²"</f>
        <v>50a -17ab + 3b²</v>
      </c>
      <c r="E101">
        <f t="shared" ca="1" si="40"/>
        <v>1</v>
      </c>
      <c r="F101">
        <f t="shared" ca="1" si="40"/>
        <v>3</v>
      </c>
      <c r="G101">
        <f t="shared" ca="1" si="32"/>
        <v>8</v>
      </c>
      <c r="H101">
        <f t="shared" ca="1" si="33"/>
        <v>6</v>
      </c>
      <c r="I101">
        <f ca="1">ROUND(RAND()*5+0.5,0)+F101</f>
        <v>7</v>
      </c>
      <c r="J101" t="str">
        <f t="shared" ca="1" si="34"/>
        <v>a</v>
      </c>
      <c r="K101" t="str">
        <f t="shared" ca="1" si="35"/>
        <v>b</v>
      </c>
      <c r="L101" t="str">
        <f t="shared" ca="1" si="36"/>
        <v>c</v>
      </c>
      <c r="M101">
        <f t="shared" ca="1" si="37"/>
        <v>1</v>
      </c>
      <c r="N101">
        <f t="shared" ca="1" si="38"/>
        <v>1</v>
      </c>
    </row>
    <row r="102" spans="1:14" ht="15.5" x14ac:dyDescent="0.35">
      <c r="A102">
        <f t="shared" si="39"/>
        <v>11</v>
      </c>
      <c r="B102" s="9" t="str">
        <f ca="1">$E102&amp;$J102&amp;$K102&amp;" + "&amp;$J102&amp;" · "&amp;$G102&amp;" - ("&amp;$F102&amp;$J102&amp;" · "&amp;$H102&amp;$K102&amp;" - "&amp;$H102&amp;$K102&amp;" · "&amp;$I102&amp;$J102&amp;" - "&amp;$F102&amp;$K102&amp;"²)"</f>
        <v>5ab + a · 7 - (4a · 7b - 7b · 6a - 4b²)</v>
      </c>
      <c r="C102" s="9" t="str">
        <f ca="1">$G102&amp;$J102&amp;" + "&amp;$E102-F102*H102+H102*I102&amp;$J102&amp;$K102&amp;" + "&amp;$F102&amp;$K102&amp;"²"</f>
        <v>7a + 19ab + 4b²</v>
      </c>
      <c r="E102">
        <f t="shared" ca="1" si="40"/>
        <v>5</v>
      </c>
      <c r="F102">
        <f t="shared" ca="1" si="40"/>
        <v>4</v>
      </c>
      <c r="G102">
        <f t="shared" ca="1" si="32"/>
        <v>7</v>
      </c>
      <c r="H102">
        <f t="shared" ca="1" si="33"/>
        <v>7</v>
      </c>
      <c r="I102">
        <f ca="1">ROUND(RAND()*5+0.5,0)+F102</f>
        <v>6</v>
      </c>
      <c r="J102" t="str">
        <f t="shared" ca="1" si="34"/>
        <v>a</v>
      </c>
      <c r="K102" t="str">
        <f t="shared" ca="1" si="35"/>
        <v>b</v>
      </c>
      <c r="L102" t="str">
        <f t="shared" ca="1" si="36"/>
        <v>c</v>
      </c>
      <c r="M102">
        <f t="shared" ca="1" si="37"/>
        <v>1</v>
      </c>
      <c r="N102">
        <f t="shared" ca="1" si="38"/>
        <v>1</v>
      </c>
    </row>
    <row r="103" spans="1:14" ht="15.5" x14ac:dyDescent="0.35">
      <c r="A103">
        <f t="shared" si="39"/>
        <v>12</v>
      </c>
      <c r="B103" s="9" t="str">
        <f ca="1">" - "&amp;$F103&amp;$J103&amp;" · "&amp;$H103&amp;$K103&amp;" + "&amp;$E103&amp;$J103&amp;$K103&amp;" + "&amp;$J103&amp;" · "&amp;$G103&amp;" + "&amp;$H103&amp;$K103&amp;" · "&amp;$I103&amp;$J103&amp;" + "&amp;$F103&amp;$K103&amp;"²"</f>
        <v xml:space="preserve"> - 1a · 6b + 5ab + a · 6 + 6b · 5a + 1b²</v>
      </c>
      <c r="C103" s="9" t="str">
        <f ca="1">$G103&amp;$J103&amp;" + "&amp;$E103-F103*H103+H103*I103&amp;$J103&amp;$K103&amp;" + "&amp;$F103&amp;$K103&amp;"²"</f>
        <v>6a + 29ab + 1b²</v>
      </c>
      <c r="E103">
        <f t="shared" ca="1" si="40"/>
        <v>5</v>
      </c>
      <c r="F103">
        <f t="shared" ca="1" si="40"/>
        <v>1</v>
      </c>
      <c r="G103">
        <f t="shared" ca="1" si="32"/>
        <v>6</v>
      </c>
      <c r="H103">
        <f t="shared" ca="1" si="33"/>
        <v>6</v>
      </c>
      <c r="I103">
        <f ca="1">ROUND(RAND()*5+0.5,0)+F103</f>
        <v>5</v>
      </c>
      <c r="J103" t="str">
        <f t="shared" ca="1" si="34"/>
        <v>a</v>
      </c>
      <c r="K103" t="str">
        <f t="shared" ca="1" si="35"/>
        <v>b</v>
      </c>
      <c r="L103" t="str">
        <f t="shared" ca="1" si="36"/>
        <v>c</v>
      </c>
      <c r="M103">
        <f t="shared" ca="1" si="37"/>
        <v>1</v>
      </c>
      <c r="N103">
        <f t="shared" ca="1" si="38"/>
        <v>1</v>
      </c>
    </row>
    <row r="104" spans="1:14" ht="15.5" x14ac:dyDescent="0.35">
      <c r="A104">
        <f t="shared" si="39"/>
        <v>13</v>
      </c>
      <c r="B104" s="9" t="str">
        <f ca="1">" - "&amp;H104&amp;J104&amp;" ·"&amp;I104&amp;J104&amp;"²"&amp;K104&amp;" + "&amp;J104&amp;"² · "&amp;E104&amp;J104&amp;K104&amp;" + "&amp;F104&amp;K104&amp;"²"&amp;J104&amp;" · "&amp;G104&amp;J104</f>
        <v xml:space="preserve"> - 5a ·1a²b + a² · 2ab + 1b²a · 3a</v>
      </c>
      <c r="C104" s="9" t="str">
        <f ca="1">E104-H104*I104&amp;J104&amp;"³"&amp;K104&amp;" + "&amp;F104*G104&amp;J104&amp;"²"&amp;K104&amp;"²"</f>
        <v>-3a³b + 3a²b²</v>
      </c>
      <c r="E104">
        <f t="shared" ca="1" si="40"/>
        <v>2</v>
      </c>
      <c r="F104">
        <f t="shared" ca="1" si="40"/>
        <v>1</v>
      </c>
      <c r="G104">
        <f t="shared" ca="1" si="32"/>
        <v>3</v>
      </c>
      <c r="H104">
        <f t="shared" ca="1" si="33"/>
        <v>5</v>
      </c>
      <c r="I104">
        <f ca="1">ROUND(RAND()*5+0.5,0)</f>
        <v>1</v>
      </c>
      <c r="J104" t="str">
        <f t="shared" ca="1" si="34"/>
        <v>a</v>
      </c>
      <c r="K104" t="str">
        <f t="shared" ca="1" si="35"/>
        <v>b</v>
      </c>
      <c r="L104" t="str">
        <f t="shared" ca="1" si="36"/>
        <v>c</v>
      </c>
      <c r="M104">
        <f t="shared" ca="1" si="37"/>
        <v>1</v>
      </c>
      <c r="N104">
        <f t="shared" ca="1" si="38"/>
        <v>1</v>
      </c>
    </row>
    <row r="105" spans="1:14" ht="15.5" x14ac:dyDescent="0.35">
      <c r="A105">
        <f t="shared" si="39"/>
        <v>14</v>
      </c>
      <c r="B105" s="9" t="str">
        <f ca="1">" - "&amp;H105&amp;J105&amp;" · "&amp;I105&amp;J105&amp;"² "&amp;K105&amp;" + "&amp;J105&amp;"² · "&amp;E105&amp;J105&amp;K105&amp;" + "&amp;F105&amp;K105&amp;"²"&amp;J105&amp;" · "&amp;G105&amp;J105</f>
        <v xml:space="preserve"> - 4a · 4a² b + a² · 1ab + 5b²a · 6a</v>
      </c>
      <c r="C105" s="9" t="str">
        <f ca="1">E105-H105*I105&amp;J105&amp;"³"&amp;K105&amp;" + "&amp;F105*G105&amp;J105&amp;"²"&amp;K105&amp;"²"</f>
        <v>-15a³b + 30a²b²</v>
      </c>
      <c r="E105">
        <f t="shared" ca="1" si="40"/>
        <v>1</v>
      </c>
      <c r="F105">
        <f t="shared" ca="1" si="40"/>
        <v>5</v>
      </c>
      <c r="G105">
        <f t="shared" ca="1" si="32"/>
        <v>6</v>
      </c>
      <c r="H105">
        <f t="shared" ca="1" si="33"/>
        <v>4</v>
      </c>
      <c r="I105">
        <f ca="1">ROUND(RAND()*5+0.5,0)+E105</f>
        <v>4</v>
      </c>
      <c r="J105" t="str">
        <f t="shared" ca="1" si="34"/>
        <v>a</v>
      </c>
      <c r="K105" t="str">
        <f t="shared" ca="1" si="35"/>
        <v>b</v>
      </c>
      <c r="L105" t="str">
        <f t="shared" ca="1" si="36"/>
        <v>c</v>
      </c>
      <c r="M105">
        <f t="shared" ca="1" si="37"/>
        <v>1</v>
      </c>
      <c r="N105">
        <f t="shared" ca="1" si="38"/>
        <v>1</v>
      </c>
    </row>
    <row r="106" spans="1:14" ht="15.5" x14ac:dyDescent="0.35">
      <c r="A106">
        <f t="shared" si="39"/>
        <v>15</v>
      </c>
      <c r="B106" s="9" t="str">
        <f ca="1">J106&amp;"² · "&amp;E106&amp;J106&amp;K106&amp;" + "&amp;F106&amp;K106&amp;"²"&amp;J106&amp;" · "&amp;G106&amp;J106&amp;" - "&amp;H106&amp;J106&amp;" · "&amp;I106&amp;J106&amp;"²"&amp;K106</f>
        <v>a² · 4ab + 2b²a · 3a - 5a · 1a²b</v>
      </c>
      <c r="C106" s="9" t="str">
        <f ca="1">E106-H106*I106&amp;J106&amp;"³"&amp;K106&amp;" + "&amp;F106*G106&amp;J106&amp;"²"&amp;K106&amp;"²"</f>
        <v>-1a³b + 6a²b²</v>
      </c>
      <c r="E106">
        <f ca="1">ROUND(RAND()*5+0.5,0)</f>
        <v>4</v>
      </c>
      <c r="F106">
        <f ca="1">ROUND(RAND()*5+0.5,0)</f>
        <v>2</v>
      </c>
      <c r="G106">
        <f t="shared" ca="1" si="32"/>
        <v>3</v>
      </c>
      <c r="H106">
        <f t="shared" ca="1" si="33"/>
        <v>5</v>
      </c>
      <c r="I106">
        <f ca="1">ROUND(RAND()*5+0.5,0)</f>
        <v>1</v>
      </c>
      <c r="J106" t="str">
        <f t="shared" ca="1" si="34"/>
        <v>a</v>
      </c>
      <c r="K106" t="str">
        <f t="shared" ca="1" si="35"/>
        <v>b</v>
      </c>
      <c r="L106" t="str">
        <f t="shared" ca="1" si="36"/>
        <v>c</v>
      </c>
      <c r="M106">
        <f t="shared" ca="1" si="37"/>
        <v>1</v>
      </c>
      <c r="N106">
        <f t="shared" ca="1" si="38"/>
        <v>1</v>
      </c>
    </row>
    <row r="107" spans="1:14" ht="15.5" x14ac:dyDescent="0.35">
      <c r="B107" s="9"/>
      <c r="C107" s="9"/>
    </row>
    <row r="108" spans="1:14" ht="15.5" x14ac:dyDescent="0.35">
      <c r="B108" s="9"/>
      <c r="C108" s="9"/>
    </row>
    <row r="109" spans="1:14" ht="15.5" x14ac:dyDescent="0.35">
      <c r="A109">
        <f ca="1">ROUND(RAND()*MAX(A78:A108)+0.5,0)</f>
        <v>7</v>
      </c>
      <c r="B109" s="9" t="str">
        <f t="shared" ref="B109:B114" ca="1" si="41">VLOOKUP(A109,$A$91:$C$106,2)</f>
        <v>5ab · a² + 4b²a · 9a - 7a · 3a²b</v>
      </c>
      <c r="C109" s="9" t="str">
        <f t="shared" ref="C109:C114" ca="1" si="42">VLOOKUP(A109,$A$91:$C$106,3)</f>
        <v>-16a³b + 36a²b²</v>
      </c>
    </row>
    <row r="110" spans="1:14" ht="15.5" x14ac:dyDescent="0.35">
      <c r="A110">
        <f ca="1">MOD(A109+9,17)</f>
        <v>16</v>
      </c>
      <c r="B110" s="9" t="str">
        <f t="shared" ca="1" si="41"/>
        <v>a² · 4ab + 2b²a · 3a - 5a · 1a²b</v>
      </c>
      <c r="C110" s="9" t="str">
        <f t="shared" ca="1" si="42"/>
        <v>-1a³b + 6a²b²</v>
      </c>
    </row>
    <row r="111" spans="1:14" ht="15.5" x14ac:dyDescent="0.35">
      <c r="A111">
        <f ca="1">MOD(A110+9,17)</f>
        <v>8</v>
      </c>
      <c r="B111" s="9" t="str">
        <f t="shared" ca="1" si="41"/>
        <v>x · 3xy + 4y²x · 5x - 7x · 7xy</v>
      </c>
      <c r="C111" s="9" t="str">
        <f t="shared" ca="1" si="42"/>
        <v>-46x²y + 20x²y²</v>
      </c>
    </row>
    <row r="112" spans="1:14" ht="15.5" x14ac:dyDescent="0.35">
      <c r="A112">
        <f ca="1">MOD(A111+9,17)</f>
        <v>0</v>
      </c>
      <c r="B112" s="9" t="str">
        <f t="shared" ca="1" si="41"/>
        <v>5ab + a · 2 - 1a · 8b + 8b · 5a + 1b²</v>
      </c>
      <c r="C112" s="9" t="str">
        <f t="shared" ca="1" si="42"/>
        <v>2a + 37ab + 1b²</v>
      </c>
    </row>
    <row r="113" spans="1:3" ht="15.5" x14ac:dyDescent="0.35">
      <c r="A113">
        <f ca="1">MOD(A112+9,17)</f>
        <v>9</v>
      </c>
      <c r="B113" s="9" t="str">
        <f t="shared" ca="1" si="41"/>
        <v>4xy · x² + 4y²x · 7x - 2x²y · 8x</v>
      </c>
      <c r="C113" s="9" t="str">
        <f t="shared" ca="1" si="42"/>
        <v>-12x³y + 28x²y²</v>
      </c>
    </row>
    <row r="114" spans="1:3" ht="15.5" x14ac:dyDescent="0.35">
      <c r="A114">
        <f ca="1">MOD(A113+9,17)</f>
        <v>1</v>
      </c>
      <c r="B114" s="9" t="str">
        <f t="shared" ca="1" si="41"/>
        <v xml:space="preserve">a · 7 - (3a · 7b - 7b · 6a - 3b²) + 3ab² </v>
      </c>
      <c r="C114" s="9" t="str">
        <f t="shared" ca="1" si="42"/>
        <v>3ab² + 7a + 21ab + 3b²</v>
      </c>
    </row>
    <row r="115" spans="1:3" ht="15.5" x14ac:dyDescent="0.35">
      <c r="B115" s="9"/>
      <c r="C115" s="9"/>
    </row>
    <row r="116" spans="1:3" ht="15.5" x14ac:dyDescent="0.35">
      <c r="B116" s="9"/>
      <c r="C116" s="9"/>
    </row>
    <row r="117" spans="1:3" ht="15.5" x14ac:dyDescent="0.35">
      <c r="B117" s="9"/>
      <c r="C117" s="9"/>
    </row>
    <row r="118" spans="1:3" ht="15.5" x14ac:dyDescent="0.35">
      <c r="B118" s="9"/>
      <c r="C118" s="9"/>
    </row>
    <row r="119" spans="1:3" ht="15.5" x14ac:dyDescent="0.35">
      <c r="B119" s="9"/>
      <c r="C119" s="9"/>
    </row>
    <row r="120" spans="1:3" ht="15.5" x14ac:dyDescent="0.35">
      <c r="B120" s="9"/>
      <c r="C120" s="9"/>
    </row>
    <row r="121" spans="1:3" ht="15.5" x14ac:dyDescent="0.35">
      <c r="B121" s="9"/>
      <c r="C121" s="9"/>
    </row>
    <row r="122" spans="1:3" ht="15.5" x14ac:dyDescent="0.35">
      <c r="B122" s="9"/>
      <c r="C122" s="9"/>
    </row>
    <row r="123" spans="1:3" ht="15.5" x14ac:dyDescent="0.35">
      <c r="B123" s="9"/>
      <c r="C123" s="9"/>
    </row>
    <row r="124" spans="1:3" ht="15.5" x14ac:dyDescent="0.35">
      <c r="B124" s="9"/>
      <c r="C124" s="9"/>
    </row>
    <row r="126" spans="1:3" ht="15.5" x14ac:dyDescent="0.35">
      <c r="B126" s="8"/>
    </row>
    <row r="128" spans="1:3" ht="15.5" x14ac:dyDescent="0.35">
      <c r="B128" s="9"/>
      <c r="C128" s="9"/>
    </row>
    <row r="129" spans="2:3" ht="15.5" x14ac:dyDescent="0.35">
      <c r="B129" s="9"/>
      <c r="C129" s="9"/>
    </row>
    <row r="130" spans="2:3" ht="15.5" x14ac:dyDescent="0.35">
      <c r="B130" s="9"/>
      <c r="C130" s="9"/>
    </row>
    <row r="131" spans="2:3" ht="15.5" x14ac:dyDescent="0.35">
      <c r="B131" s="9"/>
      <c r="C131" s="9"/>
    </row>
    <row r="132" spans="2:3" ht="15.5" x14ac:dyDescent="0.35">
      <c r="B132" s="9"/>
      <c r="C132" s="9"/>
    </row>
    <row r="133" spans="2:3" ht="15.5" x14ac:dyDescent="0.35">
      <c r="B133" s="9"/>
      <c r="C133" s="9"/>
    </row>
    <row r="134" spans="2:3" ht="15.5" x14ac:dyDescent="0.35">
      <c r="B134" s="9"/>
      <c r="C134" s="9"/>
    </row>
    <row r="136" spans="2:3" ht="15.5" x14ac:dyDescent="0.35">
      <c r="B136" s="8"/>
    </row>
    <row r="138" spans="2:3" ht="15.5" x14ac:dyDescent="0.35">
      <c r="B138" s="9"/>
      <c r="C138" s="9"/>
    </row>
    <row r="139" spans="2:3" ht="15.5" x14ac:dyDescent="0.35">
      <c r="B139" s="9"/>
      <c r="C139" s="9"/>
    </row>
    <row r="140" spans="2:3" ht="15.5" x14ac:dyDescent="0.35">
      <c r="B140" s="9"/>
      <c r="C140" s="9"/>
    </row>
    <row r="141" spans="2:3" ht="15.5" x14ac:dyDescent="0.35">
      <c r="B141" s="9"/>
      <c r="C141" s="9"/>
    </row>
    <row r="142" spans="2:3" ht="15.5" x14ac:dyDescent="0.35">
      <c r="B142" s="9"/>
      <c r="C142" s="9"/>
    </row>
    <row r="143" spans="2:3" ht="15.5" x14ac:dyDescent="0.35">
      <c r="B143" s="9"/>
      <c r="C143" s="9"/>
    </row>
    <row r="144" spans="2:3" ht="15.5" x14ac:dyDescent="0.35">
      <c r="B144" s="9"/>
      <c r="C144" s="9"/>
    </row>
    <row r="146" spans="2:3" ht="15.5" x14ac:dyDescent="0.35">
      <c r="B146" s="8"/>
    </row>
    <row r="148" spans="2:3" ht="15.5" x14ac:dyDescent="0.35">
      <c r="B148" s="9"/>
      <c r="C148" s="9"/>
    </row>
    <row r="149" spans="2:3" ht="15.5" x14ac:dyDescent="0.35">
      <c r="B149" s="9"/>
      <c r="C149" s="9"/>
    </row>
    <row r="150" spans="2:3" ht="15.5" x14ac:dyDescent="0.35">
      <c r="B150" s="9"/>
      <c r="C150" s="9"/>
    </row>
    <row r="151" spans="2:3" ht="15.5" x14ac:dyDescent="0.35">
      <c r="B151" s="9"/>
      <c r="C151" s="9"/>
    </row>
    <row r="152" spans="2:3" ht="15.5" x14ac:dyDescent="0.35">
      <c r="B152" s="9"/>
      <c r="C152" s="9"/>
    </row>
    <row r="153" spans="2:3" ht="15.5" x14ac:dyDescent="0.35">
      <c r="B153" s="9"/>
      <c r="C153" s="9"/>
    </row>
    <row r="154" spans="2:3" ht="15.5" x14ac:dyDescent="0.35">
      <c r="B154" s="9"/>
      <c r="C154" s="9"/>
    </row>
    <row r="158" spans="2:3" ht="15.5" x14ac:dyDescent="0.35">
      <c r="B158" s="9"/>
      <c r="C158" s="9"/>
    </row>
    <row r="159" spans="2:3" ht="15.5" x14ac:dyDescent="0.35">
      <c r="B159" s="9"/>
      <c r="C159" s="9"/>
    </row>
    <row r="160" spans="2:3" ht="15.5" x14ac:dyDescent="0.35">
      <c r="B160" s="9"/>
      <c r="C160" s="9"/>
    </row>
    <row r="161" spans="2:3" ht="15.5" x14ac:dyDescent="0.35">
      <c r="B161" s="9"/>
      <c r="C161" s="9"/>
    </row>
    <row r="162" spans="2:3" ht="15.5" x14ac:dyDescent="0.35">
      <c r="B162" s="9"/>
      <c r="C162" s="9"/>
    </row>
    <row r="163" spans="2:3" ht="15.5" x14ac:dyDescent="0.35">
      <c r="B163" s="9"/>
      <c r="C163" s="9"/>
    </row>
    <row r="164" spans="2:3" ht="15.5" x14ac:dyDescent="0.35">
      <c r="B164" s="9"/>
      <c r="C164" s="9"/>
    </row>
    <row r="168" spans="2:3" ht="15.5" x14ac:dyDescent="0.35">
      <c r="B168" s="9"/>
      <c r="C168" s="9"/>
    </row>
    <row r="169" spans="2:3" ht="15.5" x14ac:dyDescent="0.35">
      <c r="B169" s="9"/>
      <c r="C169" s="9"/>
    </row>
    <row r="170" spans="2:3" ht="15.5" x14ac:dyDescent="0.35">
      <c r="B170" s="9"/>
      <c r="C170" s="9"/>
    </row>
    <row r="171" spans="2:3" ht="15.5" x14ac:dyDescent="0.35">
      <c r="B171" s="9"/>
      <c r="C171" s="9"/>
    </row>
    <row r="172" spans="2:3" ht="15.5" x14ac:dyDescent="0.35">
      <c r="B172" s="9"/>
      <c r="C172" s="9"/>
    </row>
    <row r="173" spans="2:3" ht="15.5" x14ac:dyDescent="0.35">
      <c r="B173" s="9"/>
      <c r="C173" s="9"/>
    </row>
    <row r="174" spans="2:3" ht="15.5" x14ac:dyDescent="0.35">
      <c r="B174" s="9"/>
      <c r="C174" s="9"/>
    </row>
    <row r="178" spans="2:3" ht="15.5" x14ac:dyDescent="0.35">
      <c r="B178" s="9"/>
      <c r="C178" s="9"/>
    </row>
    <row r="179" spans="2:3" ht="15.5" x14ac:dyDescent="0.35">
      <c r="B179" s="9"/>
      <c r="C179" s="9"/>
    </row>
    <row r="180" spans="2:3" ht="15.5" x14ac:dyDescent="0.35">
      <c r="B180" s="9"/>
      <c r="C180" s="9"/>
    </row>
    <row r="181" spans="2:3" ht="15.5" x14ac:dyDescent="0.35">
      <c r="B181" s="9"/>
      <c r="C181" s="9"/>
    </row>
    <row r="182" spans="2:3" ht="15.5" x14ac:dyDescent="0.35">
      <c r="B182" s="9"/>
      <c r="C182" s="9"/>
    </row>
    <row r="183" spans="2:3" ht="15.5" x14ac:dyDescent="0.35">
      <c r="B183" s="9"/>
      <c r="C183" s="9"/>
    </row>
    <row r="184" spans="2:3" ht="15.5" x14ac:dyDescent="0.35">
      <c r="B184" s="9"/>
      <c r="C184" s="9"/>
    </row>
    <row r="188" spans="2:3" ht="15.5" x14ac:dyDescent="0.35">
      <c r="B188" s="9"/>
      <c r="C188" s="9"/>
    </row>
    <row r="189" spans="2:3" ht="15.5" x14ac:dyDescent="0.35">
      <c r="B189" s="9"/>
      <c r="C189" s="9"/>
    </row>
    <row r="190" spans="2:3" ht="15.5" x14ac:dyDescent="0.35">
      <c r="B190" s="9"/>
      <c r="C190" s="9"/>
    </row>
    <row r="191" spans="2:3" ht="15.5" x14ac:dyDescent="0.35">
      <c r="B191" s="9"/>
      <c r="C191" s="9"/>
    </row>
    <row r="192" spans="2:3" ht="15.5" x14ac:dyDescent="0.35">
      <c r="B192" s="9"/>
      <c r="C192" s="9"/>
    </row>
    <row r="193" spans="2:3" ht="15.5" x14ac:dyDescent="0.35">
      <c r="B193" s="9"/>
      <c r="C193" s="9"/>
    </row>
    <row r="194" spans="2:3" ht="15.5" x14ac:dyDescent="0.35">
      <c r="B194" s="9"/>
      <c r="C194" s="9"/>
    </row>
    <row r="198" spans="2:3" ht="15.5" x14ac:dyDescent="0.35">
      <c r="B198" s="9"/>
      <c r="C198" s="9"/>
    </row>
    <row r="199" spans="2:3" ht="15.5" x14ac:dyDescent="0.35">
      <c r="B199" s="9"/>
      <c r="C199" s="9"/>
    </row>
    <row r="200" spans="2:3" ht="15.5" x14ac:dyDescent="0.35">
      <c r="B200" s="9"/>
      <c r="C200" s="9"/>
    </row>
    <row r="201" spans="2:3" ht="15.5" x14ac:dyDescent="0.35">
      <c r="B201" s="9"/>
      <c r="C201" s="9"/>
    </row>
    <row r="202" spans="2:3" ht="15.5" x14ac:dyDescent="0.35">
      <c r="B202" s="9"/>
      <c r="C202" s="9"/>
    </row>
    <row r="203" spans="2:3" ht="15.5" x14ac:dyDescent="0.35">
      <c r="B203" s="9"/>
      <c r="C203" s="9"/>
    </row>
    <row r="204" spans="2:3" ht="15.5" x14ac:dyDescent="0.35">
      <c r="B204" s="9"/>
      <c r="C204" s="9"/>
    </row>
    <row r="206" spans="2:3" ht="15.5" x14ac:dyDescent="0.35">
      <c r="B206" s="8"/>
    </row>
    <row r="208" spans="2:3" ht="15.5" x14ac:dyDescent="0.35">
      <c r="B208" s="9"/>
      <c r="C208" s="9"/>
    </row>
    <row r="209" spans="2:3" ht="15.5" x14ac:dyDescent="0.35">
      <c r="B209" s="9"/>
      <c r="C209" s="9"/>
    </row>
    <row r="210" spans="2:3" ht="15.5" x14ac:dyDescent="0.35">
      <c r="B210" s="9"/>
      <c r="C210" s="9"/>
    </row>
    <row r="211" spans="2:3" ht="15.5" x14ac:dyDescent="0.35">
      <c r="B211" s="9"/>
      <c r="C211" s="9"/>
    </row>
    <row r="212" spans="2:3" ht="15.5" x14ac:dyDescent="0.35">
      <c r="B212" s="9"/>
      <c r="C212" s="9"/>
    </row>
    <row r="213" spans="2:3" ht="15.5" x14ac:dyDescent="0.35">
      <c r="B213" s="9"/>
      <c r="C213" s="9"/>
    </row>
    <row r="214" spans="2:3" ht="15.5" x14ac:dyDescent="0.35">
      <c r="B214" s="9"/>
      <c r="C214" s="9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78E2-6E8B-40EC-98E8-322105D8EFB8}">
  <dimension ref="A1:R30"/>
  <sheetViews>
    <sheetView topLeftCell="A12" workbookViewId="0">
      <selection activeCell="J32" sqref="J32"/>
    </sheetView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7" t="s">
        <v>41</v>
      </c>
    </row>
    <row r="2" spans="1:18" x14ac:dyDescent="0.25">
      <c r="C2" t="s">
        <v>42</v>
      </c>
      <c r="D2" t="s">
        <v>43</v>
      </c>
      <c r="E2" t="s">
        <v>44</v>
      </c>
      <c r="F2" t="s">
        <v>45</v>
      </c>
      <c r="J2" t="s">
        <v>46</v>
      </c>
      <c r="K2" t="s">
        <v>39</v>
      </c>
    </row>
    <row r="3" spans="1:18" x14ac:dyDescent="0.25">
      <c r="A3">
        <f ca="1">RANK(B3,$B$3:$B$30)</f>
        <v>23</v>
      </c>
      <c r="B3">
        <f t="shared" ref="B3:B30" ca="1" si="0">RAND()</f>
        <v>0.1851800693410911</v>
      </c>
      <c r="C3">
        <f ca="1">ROUND(RAND()*7+2,0)</f>
        <v>8</v>
      </c>
      <c r="D3">
        <f ca="1">ROUND(RAND()*7+2,0)</f>
        <v>4</v>
      </c>
      <c r="E3">
        <f ca="1">ROUND(RAND()*7+2,0)</f>
        <v>8</v>
      </c>
      <c r="F3">
        <f ca="1">ROUND(RAND()*7+2,0)</f>
        <v>4</v>
      </c>
      <c r="G3">
        <f t="shared" ref="G3:G30" ca="1" si="1">ROUND(RAND()*9+1,0)</f>
        <v>3</v>
      </c>
      <c r="H3" t="str">
        <f t="shared" ref="H3:H30" ca="1" si="2">IF(VLOOKUP($G3,$P$3:$R$12,2)=0,"",VLOOKUP($G3,$P$3:$R$12,2))</f>
        <v>c</v>
      </c>
      <c r="I3" t="str">
        <f t="shared" ref="I3:I30" ca="1" si="3">IF(VLOOKUP($G3,$P$3:$R$12,3)=0,"",VLOOKUP($G3,$P$3:$R$12,3))</f>
        <v>d</v>
      </c>
      <c r="J3" t="str">
        <f ca="1">$C3&amp;" · ("&amp;$D3&amp;$H3&amp;" + "&amp;$E3&amp;")"</f>
        <v>8 · (4c + 8)</v>
      </c>
      <c r="K3" t="str">
        <f ca="1">$C3*$D3&amp;$H3&amp;" + "&amp;$C3*$E3</f>
        <v>32c + 64</v>
      </c>
      <c r="P3">
        <v>1</v>
      </c>
      <c r="Q3" t="s">
        <v>47</v>
      </c>
      <c r="R3" t="s">
        <v>22</v>
      </c>
    </row>
    <row r="4" spans="1:18" x14ac:dyDescent="0.25">
      <c r="A4">
        <f t="shared" ref="A4:A29" ca="1" si="4">RANK(B4,$B$3:$B$30)</f>
        <v>26</v>
      </c>
      <c r="B4">
        <f t="shared" ca="1" si="0"/>
        <v>3.9910807025655637E-2</v>
      </c>
      <c r="C4">
        <f t="shared" ref="C4:F30" ca="1" si="5">ROUND(RAND()*7+2,0)</f>
        <v>2</v>
      </c>
      <c r="D4">
        <f t="shared" ca="1" si="5"/>
        <v>4</v>
      </c>
      <c r="E4">
        <f t="shared" ca="1" si="5"/>
        <v>3</v>
      </c>
      <c r="F4">
        <f t="shared" ca="1" si="5"/>
        <v>6</v>
      </c>
      <c r="G4">
        <f t="shared" ca="1" si="1"/>
        <v>8</v>
      </c>
      <c r="H4" t="str">
        <f t="shared" ca="1" si="2"/>
        <v>c</v>
      </c>
      <c r="I4" t="str">
        <f t="shared" ca="1" si="3"/>
        <v>d</v>
      </c>
      <c r="J4" t="str">
        <f ca="1">$C4&amp;" · ("&amp;$D4&amp;$H4&amp;" - "&amp;$E4&amp;") "</f>
        <v xml:space="preserve">2 · (4c - 3) </v>
      </c>
      <c r="K4" t="str">
        <f ca="1">$C4*$D4&amp;$H4&amp;" - "&amp;$C4*$E4</f>
        <v>8c - 6</v>
      </c>
      <c r="P4">
        <v>2</v>
      </c>
      <c r="Q4" t="s">
        <v>18</v>
      </c>
      <c r="R4" t="s">
        <v>19</v>
      </c>
    </row>
    <row r="5" spans="1:18" x14ac:dyDescent="0.25">
      <c r="A5">
        <f t="shared" ca="1" si="4"/>
        <v>20</v>
      </c>
      <c r="B5">
        <f t="shared" ca="1" si="0"/>
        <v>0.31510166528693462</v>
      </c>
      <c r="C5">
        <f t="shared" ca="1" si="5"/>
        <v>3</v>
      </c>
      <c r="D5">
        <f t="shared" ca="1" si="5"/>
        <v>8</v>
      </c>
      <c r="E5">
        <f t="shared" ca="1" si="5"/>
        <v>3</v>
      </c>
      <c r="F5">
        <f t="shared" ca="1" si="5"/>
        <v>8</v>
      </c>
      <c r="G5">
        <f t="shared" ca="1" si="1"/>
        <v>3</v>
      </c>
      <c r="H5" t="str">
        <f t="shared" ca="1" si="2"/>
        <v>c</v>
      </c>
      <c r="I5" t="str">
        <f t="shared" ca="1" si="3"/>
        <v>d</v>
      </c>
      <c r="J5" t="str">
        <f ca="1">$C5&amp;" · ("&amp;$D5&amp;$H5&amp;" + "&amp;$E5&amp;I5&amp;") "</f>
        <v xml:space="preserve">3 · (8c + 3d) </v>
      </c>
      <c r="K5" t="str">
        <f ca="1">$C5*$D5&amp;$H5&amp;" + "&amp;$C5*$E5&amp;I5</f>
        <v>24c + 9d</v>
      </c>
      <c r="P5">
        <v>3</v>
      </c>
      <c r="Q5" s="7" t="s">
        <v>48</v>
      </c>
      <c r="R5" s="7" t="s">
        <v>49</v>
      </c>
    </row>
    <row r="6" spans="1:18" x14ac:dyDescent="0.25">
      <c r="A6">
        <f t="shared" ca="1" si="4"/>
        <v>19</v>
      </c>
      <c r="B6">
        <f t="shared" ca="1" si="0"/>
        <v>0.348583333904392</v>
      </c>
      <c r="C6">
        <f t="shared" ca="1" si="5"/>
        <v>9</v>
      </c>
      <c r="D6">
        <f t="shared" ca="1" si="5"/>
        <v>2</v>
      </c>
      <c r="E6">
        <f t="shared" ca="1" si="5"/>
        <v>8</v>
      </c>
      <c r="F6">
        <f t="shared" ca="1" si="5"/>
        <v>8</v>
      </c>
      <c r="G6">
        <f t="shared" ca="1" si="1"/>
        <v>8</v>
      </c>
      <c r="H6" t="str">
        <f t="shared" ca="1" si="2"/>
        <v>c</v>
      </c>
      <c r="I6" t="str">
        <f t="shared" ca="1" si="3"/>
        <v>d</v>
      </c>
      <c r="J6" t="str">
        <f ca="1">$C6&amp;" · ("&amp;$D6&amp;$H6&amp;" - "&amp;$E6&amp;I6&amp;") "</f>
        <v xml:space="preserve">9 · (2c - 8d) </v>
      </c>
      <c r="K6" t="str">
        <f ca="1">$C6*$D6&amp;$H6&amp;" - "&amp;$C6*$E6&amp;I6</f>
        <v>18c - 72d</v>
      </c>
      <c r="P6">
        <v>4</v>
      </c>
      <c r="Q6" s="7" t="s">
        <v>19</v>
      </c>
      <c r="R6" s="7" t="s">
        <v>50</v>
      </c>
    </row>
    <row r="7" spans="1:18" x14ac:dyDescent="0.25">
      <c r="A7">
        <f t="shared" ca="1" si="4"/>
        <v>5</v>
      </c>
      <c r="B7">
        <f t="shared" ca="1" si="0"/>
        <v>0.72323571583073443</v>
      </c>
      <c r="C7">
        <f t="shared" ca="1" si="5"/>
        <v>5</v>
      </c>
      <c r="D7">
        <f t="shared" ca="1" si="5"/>
        <v>6</v>
      </c>
      <c r="E7">
        <f t="shared" ca="1" si="5"/>
        <v>4</v>
      </c>
      <c r="F7">
        <f t="shared" ca="1" si="5"/>
        <v>3</v>
      </c>
      <c r="G7">
        <f t="shared" ca="1" si="1"/>
        <v>9</v>
      </c>
      <c r="H7" t="str">
        <f t="shared" ca="1" si="2"/>
        <v>y</v>
      </c>
      <c r="I7" t="str">
        <f t="shared" ca="1" si="3"/>
        <v>z</v>
      </c>
      <c r="J7" t="str">
        <f ca="1">$C7&amp;H7&amp;" · ("&amp;$D7&amp;$H7&amp;" + "&amp;$E7&amp;") "</f>
        <v xml:space="preserve">5y · (6y + 4) </v>
      </c>
      <c r="K7" t="str">
        <f ca="1">$C7*$D7&amp;$H7&amp;"² + "&amp;$C7*$E7&amp;H7</f>
        <v>30y² + 20y</v>
      </c>
      <c r="P7">
        <v>5</v>
      </c>
      <c r="Q7" s="7" t="s">
        <v>22</v>
      </c>
      <c r="R7" s="7" t="s">
        <v>48</v>
      </c>
    </row>
    <row r="8" spans="1:18" x14ac:dyDescent="0.25">
      <c r="A8">
        <f t="shared" ca="1" si="4"/>
        <v>27</v>
      </c>
      <c r="B8">
        <f t="shared" ca="1" si="0"/>
        <v>2.9750352021633564E-2</v>
      </c>
      <c r="C8">
        <f t="shared" ca="1" si="5"/>
        <v>8</v>
      </c>
      <c r="D8">
        <f t="shared" ca="1" si="5"/>
        <v>8</v>
      </c>
      <c r="E8">
        <f t="shared" ca="1" si="5"/>
        <v>7</v>
      </c>
      <c r="F8">
        <f t="shared" ca="1" si="5"/>
        <v>4</v>
      </c>
      <c r="G8">
        <f t="shared" ca="1" si="1"/>
        <v>4</v>
      </c>
      <c r="H8" t="str">
        <f t="shared" ca="1" si="2"/>
        <v>y</v>
      </c>
      <c r="I8" t="str">
        <f t="shared" ca="1" si="3"/>
        <v>z</v>
      </c>
      <c r="J8" t="str">
        <f ca="1">$C8&amp;H8&amp;" · ("&amp;$D8&amp;$H8&amp;" - "&amp;$E8&amp;") "</f>
        <v xml:space="preserve">8y · (8y - 7) </v>
      </c>
      <c r="K8" t="str">
        <f ca="1">$C8*$D8&amp;$H8&amp;"² - "&amp;$C8*$E8&amp;H8</f>
        <v>64y² - 56y</v>
      </c>
      <c r="P8">
        <v>6</v>
      </c>
      <c r="Q8" t="s">
        <v>47</v>
      </c>
      <c r="R8" t="s">
        <v>22</v>
      </c>
    </row>
    <row r="9" spans="1:18" x14ac:dyDescent="0.25">
      <c r="A9">
        <f t="shared" ca="1" si="4"/>
        <v>17</v>
      </c>
      <c r="B9">
        <f t="shared" ca="1" si="0"/>
        <v>0.40144085211918068</v>
      </c>
      <c r="C9">
        <f t="shared" ca="1" si="5"/>
        <v>8</v>
      </c>
      <c r="D9">
        <f t="shared" ca="1" si="5"/>
        <v>5</v>
      </c>
      <c r="E9">
        <f t="shared" ca="1" si="5"/>
        <v>6</v>
      </c>
      <c r="F9">
        <f t="shared" ca="1" si="5"/>
        <v>4</v>
      </c>
      <c r="G9">
        <f t="shared" ca="1" si="1"/>
        <v>7</v>
      </c>
      <c r="H9" t="str">
        <f t="shared" ca="1" si="2"/>
        <v>x</v>
      </c>
      <c r="I9" t="str">
        <f t="shared" ca="1" si="3"/>
        <v>y</v>
      </c>
      <c r="J9" t="str">
        <f ca="1">$C9&amp;H9&amp;" · ("&amp;$D9&amp;$H9&amp;" + "&amp;$E9&amp;I9&amp;") "</f>
        <v xml:space="preserve">8x · (5x + 6y) </v>
      </c>
      <c r="K9" t="str">
        <f ca="1">$C9*$D9&amp;$H9&amp;"² + "&amp;$C9*$E9&amp;H9&amp;I9</f>
        <v>40x² + 48xy</v>
      </c>
      <c r="P9">
        <v>7</v>
      </c>
      <c r="Q9" t="s">
        <v>18</v>
      </c>
      <c r="R9" t="s">
        <v>19</v>
      </c>
    </row>
    <row r="10" spans="1:18" x14ac:dyDescent="0.25">
      <c r="A10">
        <f t="shared" ca="1" si="4"/>
        <v>2</v>
      </c>
      <c r="B10">
        <f t="shared" ca="1" si="0"/>
        <v>0.83126182342901545</v>
      </c>
      <c r="C10">
        <f t="shared" ca="1" si="5"/>
        <v>6</v>
      </c>
      <c r="D10">
        <f t="shared" ca="1" si="5"/>
        <v>9</v>
      </c>
      <c r="E10">
        <f t="shared" ca="1" si="5"/>
        <v>7</v>
      </c>
      <c r="F10">
        <f t="shared" ca="1" si="5"/>
        <v>8</v>
      </c>
      <c r="G10">
        <f t="shared" ca="1" si="1"/>
        <v>1</v>
      </c>
      <c r="H10" t="str">
        <f t="shared" ca="1" si="2"/>
        <v>a</v>
      </c>
      <c r="I10" t="str">
        <f t="shared" ca="1" si="3"/>
        <v>b</v>
      </c>
      <c r="J10" t="str">
        <f ca="1">$C10&amp;H10&amp;" · ("&amp;$D10&amp;$H10&amp;" - "&amp;$E10&amp;I10&amp;") "</f>
        <v xml:space="preserve">6a · (9a - 7b) </v>
      </c>
      <c r="K10" t="str">
        <f ca="1">$C10*$D10&amp;$H10&amp;"² - "&amp;$C10*$E10&amp;H10&amp;I10</f>
        <v>54a² - 42ab</v>
      </c>
      <c r="P10">
        <v>8</v>
      </c>
      <c r="Q10" s="7" t="s">
        <v>48</v>
      </c>
      <c r="R10" s="7" t="s">
        <v>49</v>
      </c>
    </row>
    <row r="11" spans="1:18" x14ac:dyDescent="0.25">
      <c r="A11">
        <f t="shared" ca="1" si="4"/>
        <v>13</v>
      </c>
      <c r="B11">
        <f t="shared" ca="1" si="0"/>
        <v>0.51482788601983209</v>
      </c>
      <c r="C11">
        <f t="shared" ca="1" si="5"/>
        <v>9</v>
      </c>
      <c r="D11">
        <f t="shared" ca="1" si="5"/>
        <v>8</v>
      </c>
      <c r="E11">
        <f t="shared" ca="1" si="5"/>
        <v>6</v>
      </c>
      <c r="F11">
        <f t="shared" ca="1" si="5"/>
        <v>5</v>
      </c>
      <c r="G11">
        <f t="shared" ca="1" si="1"/>
        <v>10</v>
      </c>
      <c r="H11" t="str">
        <f t="shared" ca="1" si="2"/>
        <v>b</v>
      </c>
      <c r="I11" t="str">
        <f t="shared" ca="1" si="3"/>
        <v>c</v>
      </c>
      <c r="J11" t="str">
        <f ca="1">$C11&amp;" · ("&amp;$D11&amp;" + "&amp;$E11&amp;H11&amp;") "</f>
        <v xml:space="preserve">9 · (8 + 6b) </v>
      </c>
      <c r="K11" t="str">
        <f ca="1">$C11*$D11&amp;" + "&amp;$C11*$E11&amp;H11</f>
        <v>72 + 54b</v>
      </c>
      <c r="P11">
        <v>9</v>
      </c>
      <c r="Q11" s="7" t="s">
        <v>19</v>
      </c>
      <c r="R11" s="7" t="s">
        <v>50</v>
      </c>
    </row>
    <row r="12" spans="1:18" x14ac:dyDescent="0.25">
      <c r="A12">
        <f t="shared" ca="1" si="4"/>
        <v>12</v>
      </c>
      <c r="B12">
        <f t="shared" ca="1" si="0"/>
        <v>0.55704716759140027</v>
      </c>
      <c r="C12">
        <f t="shared" ca="1" si="5"/>
        <v>3</v>
      </c>
      <c r="D12">
        <f t="shared" ca="1" si="5"/>
        <v>5</v>
      </c>
      <c r="E12">
        <f t="shared" ca="1" si="5"/>
        <v>8</v>
      </c>
      <c r="F12">
        <f t="shared" ca="1" si="5"/>
        <v>7</v>
      </c>
      <c r="G12">
        <f t="shared" ca="1" si="1"/>
        <v>9</v>
      </c>
      <c r="H12" t="str">
        <f t="shared" ca="1" si="2"/>
        <v>y</v>
      </c>
      <c r="I12" t="str">
        <f t="shared" ca="1" si="3"/>
        <v>z</v>
      </c>
      <c r="J12" t="str">
        <f ca="1">$C12&amp;" · ("&amp;$D12&amp;" - "&amp;$E12&amp;H12&amp;") "</f>
        <v xml:space="preserve">3 · (5 - 8y) </v>
      </c>
      <c r="K12" t="str">
        <f ca="1">$C12*$D12&amp;" - "&amp;$C12*$E12&amp;H12</f>
        <v>15 - 24y</v>
      </c>
      <c r="P12">
        <v>10</v>
      </c>
      <c r="Q12" s="7" t="s">
        <v>22</v>
      </c>
      <c r="R12" s="7" t="s">
        <v>48</v>
      </c>
    </row>
    <row r="13" spans="1:18" x14ac:dyDescent="0.25">
      <c r="A13">
        <f t="shared" ca="1" si="4"/>
        <v>7</v>
      </c>
      <c r="B13">
        <f t="shared" ca="1" si="0"/>
        <v>0.70792269832155552</v>
      </c>
      <c r="C13">
        <f t="shared" ca="1" si="5"/>
        <v>6</v>
      </c>
      <c r="D13">
        <f t="shared" ca="1" si="5"/>
        <v>5</v>
      </c>
      <c r="E13">
        <f t="shared" ca="1" si="5"/>
        <v>8</v>
      </c>
      <c r="F13">
        <f t="shared" ca="1" si="5"/>
        <v>7</v>
      </c>
      <c r="G13">
        <f t="shared" ca="1" si="1"/>
        <v>2</v>
      </c>
      <c r="H13" t="str">
        <f t="shared" ca="1" si="2"/>
        <v>x</v>
      </c>
      <c r="I13" t="str">
        <f t="shared" ca="1" si="3"/>
        <v>y</v>
      </c>
      <c r="J13" t="str">
        <f ca="1">$C13&amp;H13&amp;" · ("&amp;$D13&amp;" + "&amp;$E13&amp;H13&amp;") "</f>
        <v xml:space="preserve">6x · (5 + 8x) </v>
      </c>
      <c r="K13" t="str">
        <f ca="1">$C13*$D13&amp;H13&amp;" + "&amp;$C13*$E13&amp;H13&amp;"²"</f>
        <v>30x + 48x²</v>
      </c>
    </row>
    <row r="14" spans="1:18" x14ac:dyDescent="0.25">
      <c r="A14">
        <f t="shared" ca="1" si="4"/>
        <v>22</v>
      </c>
      <c r="B14">
        <f t="shared" ca="1" si="0"/>
        <v>0.18746518457769712</v>
      </c>
      <c r="C14">
        <f t="shared" ca="1" si="5"/>
        <v>3</v>
      </c>
      <c r="D14">
        <f t="shared" ca="1" si="5"/>
        <v>6</v>
      </c>
      <c r="E14">
        <f t="shared" ca="1" si="5"/>
        <v>4</v>
      </c>
      <c r="F14">
        <f t="shared" ca="1" si="5"/>
        <v>2</v>
      </c>
      <c r="G14">
        <f t="shared" ca="1" si="1"/>
        <v>6</v>
      </c>
      <c r="H14" t="str">
        <f t="shared" ca="1" si="2"/>
        <v>a</v>
      </c>
      <c r="I14" t="str">
        <f t="shared" ca="1" si="3"/>
        <v>b</v>
      </c>
      <c r="J14" t="str">
        <f ca="1">$C14&amp;H14&amp;" · ("&amp;$D14&amp;" - "&amp;$E14&amp;H14&amp;") "</f>
        <v xml:space="preserve">3a · (6 - 4a) </v>
      </c>
      <c r="K14" t="str">
        <f ca="1">$C14*$D14&amp;H14&amp;" - "&amp;$C14*$E14&amp;H14&amp;"²"</f>
        <v>18a - 12a²</v>
      </c>
    </row>
    <row r="15" spans="1:18" x14ac:dyDescent="0.25">
      <c r="A15">
        <f t="shared" ca="1" si="4"/>
        <v>6</v>
      </c>
      <c r="B15">
        <f t="shared" ca="1" si="0"/>
        <v>0.71494512308447167</v>
      </c>
      <c r="C15">
        <f t="shared" ca="1" si="5"/>
        <v>3</v>
      </c>
      <c r="D15">
        <f t="shared" ca="1" si="5"/>
        <v>3</v>
      </c>
      <c r="E15">
        <f t="shared" ca="1" si="5"/>
        <v>9</v>
      </c>
      <c r="F15">
        <f t="shared" ca="1" si="5"/>
        <v>4</v>
      </c>
      <c r="G15">
        <f t="shared" ca="1" si="1"/>
        <v>5</v>
      </c>
      <c r="H15" t="str">
        <f t="shared" ca="1" si="2"/>
        <v>b</v>
      </c>
      <c r="I15" t="str">
        <f t="shared" ca="1" si="3"/>
        <v>c</v>
      </c>
      <c r="J15" t="str">
        <f ca="1">$C15&amp;H15&amp;" · ("&amp;$D15&amp;I15&amp;" + "&amp;$E15&amp;H15&amp;") "</f>
        <v xml:space="preserve">3b · (3c + 9b) </v>
      </c>
      <c r="K15" t="str">
        <f ca="1">$C15*$D15&amp;H15&amp;I15&amp;" + "&amp;$C15*$E15&amp;H15&amp;"²"</f>
        <v>9bc + 27b²</v>
      </c>
    </row>
    <row r="16" spans="1:18" x14ac:dyDescent="0.25">
      <c r="A16">
        <f t="shared" ca="1" si="4"/>
        <v>15</v>
      </c>
      <c r="B16">
        <f t="shared" ca="1" si="0"/>
        <v>0.47918025531631681</v>
      </c>
      <c r="C16">
        <f t="shared" ca="1" si="5"/>
        <v>8</v>
      </c>
      <c r="D16">
        <f t="shared" ca="1" si="5"/>
        <v>9</v>
      </c>
      <c r="E16">
        <f t="shared" ca="1" si="5"/>
        <v>4</v>
      </c>
      <c r="F16">
        <f t="shared" ca="1" si="5"/>
        <v>3</v>
      </c>
      <c r="G16">
        <f t="shared" ca="1" si="1"/>
        <v>9</v>
      </c>
      <c r="H16" t="str">
        <f t="shared" ca="1" si="2"/>
        <v>y</v>
      </c>
      <c r="I16" t="str">
        <f t="shared" ca="1" si="3"/>
        <v>z</v>
      </c>
      <c r="J16" t="str">
        <f ca="1">$C16&amp;H16&amp;" · ("&amp;$D16&amp;I16&amp;" - "&amp;$E16&amp;H16&amp;") "</f>
        <v xml:space="preserve">8y · (9z - 4y) </v>
      </c>
      <c r="K16" t="str">
        <f ca="1">$C16*$D16&amp;H16&amp;I16&amp;" - "&amp;$C16*$E16&amp;H16&amp;"²"</f>
        <v>72yz - 32y²</v>
      </c>
    </row>
    <row r="17" spans="1:11" x14ac:dyDescent="0.25">
      <c r="A17">
        <f t="shared" ca="1" si="4"/>
        <v>3</v>
      </c>
      <c r="B17">
        <f t="shared" ca="1" si="0"/>
        <v>0.78384484704708546</v>
      </c>
      <c r="C17">
        <f t="shared" ca="1" si="5"/>
        <v>4</v>
      </c>
      <c r="D17">
        <f t="shared" ca="1" si="5"/>
        <v>7</v>
      </c>
      <c r="E17">
        <f t="shared" ca="1" si="5"/>
        <v>3</v>
      </c>
      <c r="F17">
        <f t="shared" ca="1" si="5"/>
        <v>8</v>
      </c>
      <c r="G17">
        <f t="shared" ca="1" si="1"/>
        <v>1</v>
      </c>
      <c r="H17" t="str">
        <f t="shared" ca="1" si="2"/>
        <v>a</v>
      </c>
      <c r="I17" t="str">
        <f t="shared" ca="1" si="3"/>
        <v>b</v>
      </c>
      <c r="J17" t="str">
        <f ca="1">$C17&amp;" · ("&amp;$D17&amp;$H17&amp;" + "&amp;$E17&amp;") "</f>
        <v xml:space="preserve">4 · (7a + 3) </v>
      </c>
      <c r="K17" t="str">
        <f ca="1">$C17*$D17&amp;$H17&amp;" + "&amp;$C17*$E17</f>
        <v>28a + 12</v>
      </c>
    </row>
    <row r="18" spans="1:11" x14ac:dyDescent="0.25">
      <c r="A18">
        <f t="shared" ca="1" si="4"/>
        <v>11</v>
      </c>
      <c r="B18">
        <f t="shared" ca="1" si="0"/>
        <v>0.56734584365698049</v>
      </c>
      <c r="C18">
        <f t="shared" ca="1" si="5"/>
        <v>7</v>
      </c>
      <c r="D18">
        <f t="shared" ca="1" si="5"/>
        <v>4</v>
      </c>
      <c r="E18">
        <f t="shared" ca="1" si="5"/>
        <v>4</v>
      </c>
      <c r="F18">
        <f t="shared" ca="1" si="5"/>
        <v>4</v>
      </c>
      <c r="G18">
        <f t="shared" ca="1" si="1"/>
        <v>10</v>
      </c>
      <c r="H18" t="str">
        <f t="shared" ca="1" si="2"/>
        <v>b</v>
      </c>
      <c r="I18" t="str">
        <f t="shared" ca="1" si="3"/>
        <v>c</v>
      </c>
      <c r="J18" t="str">
        <f ca="1">$C18&amp;" · ("&amp;$D18&amp;$H18&amp;" - "&amp;$E18&amp;")"</f>
        <v>7 · (4b - 4)</v>
      </c>
      <c r="K18" t="str">
        <f ca="1">$C18*$D18&amp;$H18&amp;" - "&amp;$C18*$E18</f>
        <v>28b - 28</v>
      </c>
    </row>
    <row r="19" spans="1:11" x14ac:dyDescent="0.25">
      <c r="A19">
        <f t="shared" ca="1" si="4"/>
        <v>24</v>
      </c>
      <c r="B19">
        <f t="shared" ca="1" si="0"/>
        <v>0.17392113388733599</v>
      </c>
      <c r="C19">
        <f t="shared" ca="1" si="5"/>
        <v>3</v>
      </c>
      <c r="D19">
        <f t="shared" ca="1" si="5"/>
        <v>4</v>
      </c>
      <c r="E19">
        <f t="shared" ca="1" si="5"/>
        <v>7</v>
      </c>
      <c r="F19">
        <f t="shared" ca="1" si="5"/>
        <v>5</v>
      </c>
      <c r="G19">
        <f t="shared" ca="1" si="1"/>
        <v>4</v>
      </c>
      <c r="H19" t="str">
        <f t="shared" ca="1" si="2"/>
        <v>y</v>
      </c>
      <c r="I19" t="str">
        <f t="shared" ca="1" si="3"/>
        <v>z</v>
      </c>
      <c r="J19" t="str">
        <f ca="1">$C19&amp;" · ("&amp;$D19&amp;$H19&amp;" + "&amp;$E19&amp;I19&amp;") "</f>
        <v xml:space="preserve">3 · (4y + 7z) </v>
      </c>
      <c r="K19" t="str">
        <f ca="1">$C19*$D19&amp;$H19&amp;" + "&amp;$C19*$E19&amp;I19</f>
        <v>12y + 21z</v>
      </c>
    </row>
    <row r="20" spans="1:11" x14ac:dyDescent="0.25">
      <c r="A20">
        <f t="shared" ca="1" si="4"/>
        <v>4</v>
      </c>
      <c r="B20">
        <f t="shared" ca="1" si="0"/>
        <v>0.75790529862557554</v>
      </c>
      <c r="C20">
        <f t="shared" ca="1" si="5"/>
        <v>8</v>
      </c>
      <c r="D20">
        <f t="shared" ca="1" si="5"/>
        <v>9</v>
      </c>
      <c r="E20">
        <f t="shared" ca="1" si="5"/>
        <v>4</v>
      </c>
      <c r="F20">
        <f t="shared" ca="1" si="5"/>
        <v>4</v>
      </c>
      <c r="G20">
        <f t="shared" ca="1" si="1"/>
        <v>8</v>
      </c>
      <c r="H20" t="str">
        <f t="shared" ca="1" si="2"/>
        <v>c</v>
      </c>
      <c r="I20" t="str">
        <f t="shared" ca="1" si="3"/>
        <v>d</v>
      </c>
      <c r="J20" t="str">
        <f ca="1">$C20&amp;" · ("&amp;$D20&amp;$H20&amp;" - "&amp;$E20&amp;I20&amp;") "</f>
        <v xml:space="preserve">8 · (9c - 4d) </v>
      </c>
      <c r="K20" t="str">
        <f ca="1">$C20*$D20&amp;$H20&amp;" - "&amp;$C20*$E20&amp;I20</f>
        <v>72c - 32d</v>
      </c>
    </row>
    <row r="21" spans="1:11" x14ac:dyDescent="0.25">
      <c r="A21">
        <f t="shared" ca="1" si="4"/>
        <v>9</v>
      </c>
      <c r="B21">
        <f t="shared" ca="1" si="0"/>
        <v>0.65311449335292038</v>
      </c>
      <c r="C21">
        <f t="shared" ca="1" si="5"/>
        <v>5</v>
      </c>
      <c r="D21">
        <f t="shared" ca="1" si="5"/>
        <v>4</v>
      </c>
      <c r="E21">
        <f t="shared" ca="1" si="5"/>
        <v>7</v>
      </c>
      <c r="F21">
        <f t="shared" ca="1" si="5"/>
        <v>8</v>
      </c>
      <c r="G21">
        <f t="shared" ca="1" si="1"/>
        <v>3</v>
      </c>
      <c r="H21" t="str">
        <f t="shared" ca="1" si="2"/>
        <v>c</v>
      </c>
      <c r="I21" t="str">
        <f t="shared" ca="1" si="3"/>
        <v>d</v>
      </c>
      <c r="J21" t="str">
        <f ca="1">$C21&amp;H21&amp;" · ("&amp;$D21&amp;$H21&amp;" + "&amp;$E21&amp;") "</f>
        <v xml:space="preserve">5c · (4c + 7) </v>
      </c>
      <c r="K21" t="str">
        <f ca="1">$C21*$D21&amp;$H21&amp;"² + "&amp;$C21*$E21&amp;H21</f>
        <v>20c² + 35c</v>
      </c>
    </row>
    <row r="22" spans="1:11" x14ac:dyDescent="0.25">
      <c r="A22">
        <f t="shared" ca="1" si="4"/>
        <v>18</v>
      </c>
      <c r="B22">
        <f t="shared" ca="1" si="0"/>
        <v>0.37091667133315176</v>
      </c>
      <c r="C22">
        <f t="shared" ca="1" si="5"/>
        <v>8</v>
      </c>
      <c r="D22">
        <f t="shared" ca="1" si="5"/>
        <v>7</v>
      </c>
      <c r="E22">
        <f t="shared" ca="1" si="5"/>
        <v>2</v>
      </c>
      <c r="F22">
        <f t="shared" ca="1" si="5"/>
        <v>6</v>
      </c>
      <c r="G22">
        <f t="shared" ca="1" si="1"/>
        <v>6</v>
      </c>
      <c r="H22" t="str">
        <f t="shared" ca="1" si="2"/>
        <v>a</v>
      </c>
      <c r="I22" t="str">
        <f t="shared" ca="1" si="3"/>
        <v>b</v>
      </c>
      <c r="J22" t="str">
        <f ca="1">$C22&amp;H22&amp;" · ("&amp;$D22&amp;$H22&amp;" - "&amp;$E22&amp;")"</f>
        <v>8a · (7a - 2)</v>
      </c>
      <c r="K22" t="str">
        <f ca="1">$C22*$D22&amp;$H22&amp;"² - "&amp;$C22*$E22&amp;H22</f>
        <v>56a² - 16a</v>
      </c>
    </row>
    <row r="23" spans="1:11" x14ac:dyDescent="0.25">
      <c r="A23">
        <f t="shared" ca="1" si="4"/>
        <v>28</v>
      </c>
      <c r="B23">
        <f t="shared" ca="1" si="0"/>
        <v>1.5444479082810436E-2</v>
      </c>
      <c r="C23">
        <f t="shared" ca="1" si="5"/>
        <v>5</v>
      </c>
      <c r="D23">
        <f t="shared" ca="1" si="5"/>
        <v>8</v>
      </c>
      <c r="E23">
        <f t="shared" ca="1" si="5"/>
        <v>3</v>
      </c>
      <c r="F23">
        <f t="shared" ca="1" si="5"/>
        <v>8</v>
      </c>
      <c r="G23">
        <f t="shared" ca="1" si="1"/>
        <v>8</v>
      </c>
      <c r="H23" t="str">
        <f t="shared" ca="1" si="2"/>
        <v>c</v>
      </c>
      <c r="I23" t="str">
        <f t="shared" ca="1" si="3"/>
        <v>d</v>
      </c>
      <c r="J23" t="str">
        <f ca="1">$C23&amp;H23&amp;" · ("&amp;$D23&amp;$H23&amp;" + "&amp;$E23&amp;I23&amp;") "</f>
        <v xml:space="preserve">5c · (8c + 3d) </v>
      </c>
      <c r="K23" t="str">
        <f ca="1">$C23*$D23&amp;$H23&amp;"² + "&amp;$C23*$E23&amp;H23&amp;I23</f>
        <v>40c² + 15cd</v>
      </c>
    </row>
    <row r="24" spans="1:11" x14ac:dyDescent="0.25">
      <c r="A24">
        <f t="shared" ca="1" si="4"/>
        <v>16</v>
      </c>
      <c r="B24">
        <f t="shared" ca="1" si="0"/>
        <v>0.41107809377072668</v>
      </c>
      <c r="C24">
        <f t="shared" ca="1" si="5"/>
        <v>4</v>
      </c>
      <c r="D24">
        <f t="shared" ca="1" si="5"/>
        <v>8</v>
      </c>
      <c r="E24">
        <f t="shared" ca="1" si="5"/>
        <v>5</v>
      </c>
      <c r="F24">
        <f t="shared" ca="1" si="5"/>
        <v>3</v>
      </c>
      <c r="G24">
        <f t="shared" ca="1" si="1"/>
        <v>2</v>
      </c>
      <c r="H24" t="str">
        <f t="shared" ca="1" si="2"/>
        <v>x</v>
      </c>
      <c r="I24" t="str">
        <f t="shared" ca="1" si="3"/>
        <v>y</v>
      </c>
      <c r="J24" t="str">
        <f ca="1">$C24&amp;H24&amp;" · ("&amp;$D24&amp;$H24&amp;" - "&amp;$E24&amp;I24&amp;") "</f>
        <v xml:space="preserve">4x · (8x - 5y) </v>
      </c>
      <c r="K24" t="str">
        <f ca="1">$C24*$D24&amp;$H24&amp;"² - "&amp;$C24*$E24&amp;H24&amp;I24</f>
        <v>32x² - 20xy</v>
      </c>
    </row>
    <row r="25" spans="1:11" x14ac:dyDescent="0.25">
      <c r="A25">
        <f t="shared" ca="1" si="4"/>
        <v>1</v>
      </c>
      <c r="B25">
        <f t="shared" ca="1" si="0"/>
        <v>0.87375179534984027</v>
      </c>
      <c r="C25">
        <f t="shared" ca="1" si="5"/>
        <v>7</v>
      </c>
      <c r="D25">
        <f t="shared" ca="1" si="5"/>
        <v>7</v>
      </c>
      <c r="E25">
        <f t="shared" ca="1" si="5"/>
        <v>4</v>
      </c>
      <c r="F25">
        <f t="shared" ca="1" si="5"/>
        <v>3</v>
      </c>
      <c r="G25">
        <f t="shared" ca="1" si="1"/>
        <v>2</v>
      </c>
      <c r="H25" t="str">
        <f t="shared" ca="1" si="2"/>
        <v>x</v>
      </c>
      <c r="I25" t="str">
        <f t="shared" ca="1" si="3"/>
        <v>y</v>
      </c>
      <c r="J25" t="str">
        <f ca="1">$C25&amp;" · ("&amp;$D25&amp;" + "&amp;$E25&amp;H25&amp;") "</f>
        <v xml:space="preserve">7 · (7 + 4x) </v>
      </c>
      <c r="K25" t="str">
        <f ca="1">$C25*$D25&amp;" + "&amp;$C25*$E25&amp;H25</f>
        <v>49 + 28x</v>
      </c>
    </row>
    <row r="26" spans="1:11" x14ac:dyDescent="0.25">
      <c r="A26">
        <f t="shared" ca="1" si="4"/>
        <v>21</v>
      </c>
      <c r="B26">
        <f t="shared" ca="1" si="0"/>
        <v>0.24581912090052105</v>
      </c>
      <c r="C26">
        <f t="shared" ca="1" si="5"/>
        <v>5</v>
      </c>
      <c r="D26">
        <f t="shared" ca="1" si="5"/>
        <v>8</v>
      </c>
      <c r="E26">
        <f t="shared" ca="1" si="5"/>
        <v>7</v>
      </c>
      <c r="F26">
        <f t="shared" ca="1" si="5"/>
        <v>3</v>
      </c>
      <c r="G26">
        <f t="shared" ca="1" si="1"/>
        <v>8</v>
      </c>
      <c r="H26" t="str">
        <f t="shared" ca="1" si="2"/>
        <v>c</v>
      </c>
      <c r="I26" t="str">
        <f t="shared" ca="1" si="3"/>
        <v>d</v>
      </c>
      <c r="J26" t="str">
        <f ca="1">$C26&amp;" · ("&amp;$D26&amp;" - "&amp;$E26&amp;H26&amp;") "</f>
        <v xml:space="preserve">5 · (8 - 7c) </v>
      </c>
      <c r="K26" t="str">
        <f ca="1">$C26*$D26&amp;" - "&amp;$C26*$E26&amp;H26</f>
        <v>40 - 35c</v>
      </c>
    </row>
    <row r="27" spans="1:11" x14ac:dyDescent="0.25">
      <c r="A27">
        <f t="shared" ca="1" si="4"/>
        <v>10</v>
      </c>
      <c r="B27">
        <f t="shared" ca="1" si="0"/>
        <v>0.61064184011896583</v>
      </c>
      <c r="C27">
        <f t="shared" ca="1" si="5"/>
        <v>9</v>
      </c>
      <c r="D27">
        <f t="shared" ca="1" si="5"/>
        <v>5</v>
      </c>
      <c r="E27">
        <f t="shared" ca="1" si="5"/>
        <v>4</v>
      </c>
      <c r="F27">
        <f t="shared" ca="1" si="5"/>
        <v>4</v>
      </c>
      <c r="G27">
        <f t="shared" ca="1" si="1"/>
        <v>1</v>
      </c>
      <c r="H27" t="str">
        <f t="shared" ca="1" si="2"/>
        <v>a</v>
      </c>
      <c r="I27" t="str">
        <f t="shared" ca="1" si="3"/>
        <v>b</v>
      </c>
      <c r="J27" t="str">
        <f ca="1">$C27&amp;H27&amp;" · ("&amp;$D27&amp;" + "&amp;$E27&amp;H27&amp;") "</f>
        <v xml:space="preserve">9a · (5 + 4a) </v>
      </c>
      <c r="K27" t="str">
        <f ca="1">$C27*$D27&amp;H27&amp;" + "&amp;$C27*$E27&amp;H27&amp;"²"</f>
        <v>45a + 36a²</v>
      </c>
    </row>
    <row r="28" spans="1:11" x14ac:dyDescent="0.25">
      <c r="A28">
        <f t="shared" ca="1" si="4"/>
        <v>8</v>
      </c>
      <c r="B28">
        <f t="shared" ca="1" si="0"/>
        <v>0.68205086714098684</v>
      </c>
      <c r="C28">
        <f t="shared" ca="1" si="5"/>
        <v>8</v>
      </c>
      <c r="D28">
        <f t="shared" ca="1" si="5"/>
        <v>9</v>
      </c>
      <c r="E28">
        <f t="shared" ca="1" si="5"/>
        <v>7</v>
      </c>
      <c r="F28">
        <f t="shared" ca="1" si="5"/>
        <v>3</v>
      </c>
      <c r="G28">
        <f t="shared" ca="1" si="1"/>
        <v>6</v>
      </c>
      <c r="H28" t="str">
        <f t="shared" ca="1" si="2"/>
        <v>a</v>
      </c>
      <c r="I28" t="str">
        <f t="shared" ca="1" si="3"/>
        <v>b</v>
      </c>
      <c r="J28" t="str">
        <f ca="1">$C28&amp;H28&amp;" · ("&amp;$D28&amp;" - "&amp;$E28&amp;H28&amp;") "</f>
        <v xml:space="preserve">8a · (9 - 7a) </v>
      </c>
      <c r="K28" t="str">
        <f ca="1">$C28*$D28&amp;H28&amp;" - "&amp;$C28*$E28&amp;H28&amp;"²"</f>
        <v>72a - 56a²</v>
      </c>
    </row>
    <row r="29" spans="1:11" x14ac:dyDescent="0.25">
      <c r="A29">
        <f t="shared" ca="1" si="4"/>
        <v>25</v>
      </c>
      <c r="B29">
        <f t="shared" ca="1" si="0"/>
        <v>0.10394671253525933</v>
      </c>
      <c r="C29">
        <f t="shared" ca="1" si="5"/>
        <v>9</v>
      </c>
      <c r="D29">
        <f t="shared" ca="1" si="5"/>
        <v>5</v>
      </c>
      <c r="E29">
        <f t="shared" ca="1" si="5"/>
        <v>6</v>
      </c>
      <c r="F29">
        <f t="shared" ca="1" si="5"/>
        <v>9</v>
      </c>
      <c r="G29">
        <f t="shared" ca="1" si="1"/>
        <v>6</v>
      </c>
      <c r="H29" t="str">
        <f t="shared" ca="1" si="2"/>
        <v>a</v>
      </c>
      <c r="I29" t="str">
        <f t="shared" ca="1" si="3"/>
        <v>b</v>
      </c>
      <c r="J29" t="str">
        <f ca="1">$C29&amp;H29&amp;" · ("&amp;$D29&amp;I29&amp;" + "&amp;$E29&amp;H29&amp;") "</f>
        <v xml:space="preserve">9a · (5b + 6a) </v>
      </c>
      <c r="K29" t="str">
        <f ca="1">$C29*$D29&amp;H29&amp;I29&amp;" + "&amp;$C29*$E29&amp;H29&amp;"²"</f>
        <v>45ab + 54a²</v>
      </c>
    </row>
    <row r="30" spans="1:11" x14ac:dyDescent="0.25">
      <c r="A30">
        <f ca="1">RANK(B30,$B$3:$B$30)</f>
        <v>14</v>
      </c>
      <c r="B30">
        <f t="shared" ca="1" si="0"/>
        <v>0.51272784623428436</v>
      </c>
      <c r="C30">
        <f t="shared" ca="1" si="5"/>
        <v>2</v>
      </c>
      <c r="D30">
        <f t="shared" ca="1" si="5"/>
        <v>6</v>
      </c>
      <c r="E30">
        <f t="shared" ca="1" si="5"/>
        <v>3</v>
      </c>
      <c r="F30">
        <f t="shared" ca="1" si="5"/>
        <v>4</v>
      </c>
      <c r="G30">
        <f t="shared" ca="1" si="1"/>
        <v>7</v>
      </c>
      <c r="H30" t="str">
        <f t="shared" ca="1" si="2"/>
        <v>x</v>
      </c>
      <c r="I30" t="str">
        <f t="shared" ca="1" si="3"/>
        <v>y</v>
      </c>
      <c r="J30" t="str">
        <f ca="1">$C30&amp;H30&amp;" · ("&amp;$D30&amp;I30&amp;" - "&amp;$E30&amp;H30&amp;") "</f>
        <v xml:space="preserve">2x · (6y - 3x) </v>
      </c>
      <c r="K30" t="str">
        <f ca="1">$C30*$D30&amp;H30&amp;I30&amp;" - "&amp;$C30*$E30&amp;H30&amp;"²"</f>
        <v>12xy - 6x²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088D9-BC71-40C7-B74E-06D5B3F0638D}">
  <dimension ref="A1:CF33"/>
  <sheetViews>
    <sheetView topLeftCell="A11" workbookViewId="0">
      <selection activeCell="W31" sqref="W31"/>
    </sheetView>
  </sheetViews>
  <sheetFormatPr baseColWidth="10" defaultRowHeight="12.5" x14ac:dyDescent="0.25"/>
  <cols>
    <col min="7" max="7" width="3" bestFit="1" customWidth="1"/>
    <col min="8" max="11" width="3" customWidth="1"/>
    <col min="12" max="14" width="2.54296875" bestFit="1" customWidth="1"/>
    <col min="15" max="15" width="2.54296875" customWidth="1"/>
    <col min="16" max="18" width="2.1796875" bestFit="1" customWidth="1"/>
    <col min="23" max="23" width="26.453125" bestFit="1" customWidth="1"/>
    <col min="24" max="24" width="26.54296875" style="11" customWidth="1"/>
    <col min="25" max="28" width="3.54296875" bestFit="1" customWidth="1"/>
    <col min="29" max="29" width="6.26953125" customWidth="1"/>
    <col min="30" max="31" width="5.1796875" customWidth="1"/>
    <col min="32" max="32" width="5.7265625" customWidth="1"/>
    <col min="33" max="33" width="5.54296875" customWidth="1"/>
    <col min="34" max="34" width="6.453125" customWidth="1"/>
    <col min="35" max="36" width="5.54296875" customWidth="1"/>
    <col min="37" max="37" width="5.54296875" bestFit="1" customWidth="1"/>
    <col min="38" max="38" width="6.1796875" bestFit="1" customWidth="1"/>
    <col min="39" max="39" width="7.26953125" bestFit="1" customWidth="1"/>
    <col min="40" max="40" width="6.7265625" bestFit="1" customWidth="1"/>
    <col min="41" max="41" width="27.6328125" bestFit="1" customWidth="1"/>
    <col min="43" max="44" width="5" customWidth="1"/>
    <col min="55" max="55" width="38.81640625" bestFit="1" customWidth="1"/>
    <col min="56" max="56" width="38.81640625" customWidth="1"/>
    <col min="58" max="58" width="4.7265625" bestFit="1" customWidth="1"/>
    <col min="59" max="59" width="5.7265625" bestFit="1" customWidth="1"/>
    <col min="60" max="60" width="6.1796875" bestFit="1" customWidth="1"/>
    <col min="61" max="61" width="4.7265625" bestFit="1" customWidth="1"/>
    <col min="62" max="62" width="6.26953125" bestFit="1" customWidth="1"/>
    <col min="63" max="63" width="7.26953125" bestFit="1" customWidth="1"/>
    <col min="64" max="64" width="6.7265625" bestFit="1" customWidth="1"/>
    <col min="65" max="70" width="6.7265625" customWidth="1"/>
    <col min="71" max="71" width="21.81640625" bestFit="1" customWidth="1"/>
    <col min="72" max="72" width="20.7265625" bestFit="1" customWidth="1"/>
  </cols>
  <sheetData>
    <row r="1" spans="1:84" x14ac:dyDescent="0.25">
      <c r="B1" s="7" t="s">
        <v>52</v>
      </c>
    </row>
    <row r="2" spans="1:84" x14ac:dyDescent="0.25">
      <c r="C2" t="s">
        <v>42</v>
      </c>
      <c r="D2" t="s">
        <v>43</v>
      </c>
      <c r="E2" t="s">
        <v>44</v>
      </c>
      <c r="F2" t="s">
        <v>45</v>
      </c>
      <c r="W2" t="s">
        <v>46</v>
      </c>
      <c r="X2" s="11" t="s">
        <v>39</v>
      </c>
      <c r="AP2" t="s">
        <v>47</v>
      </c>
      <c r="AQ2" s="7" t="s">
        <v>53</v>
      </c>
      <c r="AR2" s="7" t="s">
        <v>54</v>
      </c>
      <c r="AS2" s="7" t="s">
        <v>22</v>
      </c>
      <c r="AT2" s="7" t="s">
        <v>55</v>
      </c>
      <c r="AU2" s="7" t="s">
        <v>56</v>
      </c>
      <c r="AV2" s="7" t="s">
        <v>57</v>
      </c>
      <c r="AW2" s="7" t="s">
        <v>58</v>
      </c>
      <c r="AX2" s="7" t="s">
        <v>59</v>
      </c>
      <c r="AY2" s="7" t="s">
        <v>60</v>
      </c>
      <c r="AZ2" s="7" t="s">
        <v>61</v>
      </c>
      <c r="BA2" s="7" t="s">
        <v>62</v>
      </c>
      <c r="BB2" s="7" t="s">
        <v>63</v>
      </c>
      <c r="BC2" s="7"/>
      <c r="BD2" s="7"/>
      <c r="BE2" s="7"/>
      <c r="BF2" t="s">
        <v>47</v>
      </c>
      <c r="BG2" s="7" t="s">
        <v>53</v>
      </c>
      <c r="BH2" s="7" t="s">
        <v>54</v>
      </c>
      <c r="BI2" s="7" t="s">
        <v>22</v>
      </c>
      <c r="BJ2" s="7" t="s">
        <v>55</v>
      </c>
      <c r="BK2" s="7" t="s">
        <v>56</v>
      </c>
      <c r="BL2" s="7" t="s">
        <v>57</v>
      </c>
      <c r="BM2" s="7" t="s">
        <v>58</v>
      </c>
      <c r="BN2" s="7" t="s">
        <v>59</v>
      </c>
      <c r="BO2" s="7" t="s">
        <v>60</v>
      </c>
      <c r="BP2" s="7" t="s">
        <v>61</v>
      </c>
      <c r="BQ2" s="7" t="s">
        <v>62</v>
      </c>
      <c r="BR2" s="7" t="s">
        <v>63</v>
      </c>
      <c r="BS2" s="7"/>
      <c r="BT2" s="7"/>
    </row>
    <row r="3" spans="1:84" x14ac:dyDescent="0.25">
      <c r="A3">
        <f ca="1">RANK(B3,$B$3:$B$30)</f>
        <v>18</v>
      </c>
      <c r="B3">
        <f t="shared" ref="B3:B30" ca="1" si="0">RAND()</f>
        <v>0.42174914256262075</v>
      </c>
      <c r="C3">
        <f ca="1">ROUND(RAND()*7+2,0)</f>
        <v>8</v>
      </c>
      <c r="D3">
        <f ca="1">ROUND(RAND()*7+2,0)</f>
        <v>4</v>
      </c>
      <c r="E3">
        <f ca="1">ROUND(RAND()*7+2,0)</f>
        <v>5</v>
      </c>
      <c r="F3">
        <f ca="1">ROUND(RAND()*7+2,0)</f>
        <v>9</v>
      </c>
      <c r="G3">
        <f ca="1">ROUND(RAND()*3+1,0)</f>
        <v>2</v>
      </c>
      <c r="H3">
        <f t="shared" ref="H3:H30" ca="1" si="1">IF(CE3=G3,G3+1,CE3)</f>
        <v>1</v>
      </c>
      <c r="I3">
        <f ca="1">ROUND(RAND()*6+1,0)</f>
        <v>3</v>
      </c>
      <c r="J3">
        <f t="shared" ref="J3:J30" ca="1" si="2">IF(CF3=I3,I3+1,CF3)</f>
        <v>7</v>
      </c>
      <c r="K3">
        <f ca="1">-1^ROUND(RAND(),0)</f>
        <v>-1</v>
      </c>
      <c r="L3">
        <f ca="1">-1^ROUND(RAND(),0)</f>
        <v>-1</v>
      </c>
      <c r="M3">
        <f ca="1">-1^ROUND(RAND(),0)</f>
        <v>1</v>
      </c>
      <c r="N3">
        <f ca="1">-1^ROUND(RAND(),0)</f>
        <v>-1</v>
      </c>
      <c r="O3" t="str">
        <f t="shared" ref="O3:O30" ca="1" si="3">IF(K3=1,"","-")</f>
        <v>-</v>
      </c>
      <c r="P3" t="str">
        <f t="shared" ref="P3:P30" ca="1" si="4">IF(L3=1,"+","-")</f>
        <v>-</v>
      </c>
      <c r="Q3" t="str">
        <f ca="1">IF(M3=1,"","-")</f>
        <v/>
      </c>
      <c r="R3" t="str">
        <f t="shared" ref="R3:R30" ca="1" si="5">IF(N3=1,"+","-")</f>
        <v>-</v>
      </c>
      <c r="S3" t="str">
        <f t="shared" ref="S3:T30" ca="1" si="6">IF(VLOOKUP(G3,$BU$3:$BW$12,2)=0,"",VLOOKUP(G3,$BU$3:$BW$12,2))</f>
        <v>b</v>
      </c>
      <c r="T3" t="str">
        <f t="shared" ca="1" si="6"/>
        <v>a</v>
      </c>
      <c r="U3" t="str">
        <f t="shared" ref="U3:V30" ca="1" si="7">IF(VLOOKUP(I3,$BU$3:$BW$12,3)=0,"",VLOOKUP(I3,$BU$3:$BW$12,3))</f>
        <v>ab</v>
      </c>
      <c r="V3" t="str">
        <f t="shared" ca="1" si="7"/>
        <v>ba</v>
      </c>
      <c r="W3" t="str">
        <f t="shared" ref="W3:W30" ca="1" si="8">"("&amp;O3&amp;C3&amp;S3&amp;" "&amp;P3&amp;" "&amp;D3&amp;T3&amp;") · ("&amp;Q3&amp;E3&amp;U3&amp;" "&amp;R3&amp;" "&amp;F3&amp;V3&amp;") "</f>
        <v xml:space="preserve">(-8b - 4a) · (5ab - 9ba) </v>
      </c>
      <c r="X3" s="11" t="str">
        <f ca="1">IF(BS3&lt;&gt;"",BS3,0)</f>
        <v xml:space="preserve"> + 16a²b + 32ab²</v>
      </c>
      <c r="Y3">
        <f ca="1">C3*K3*E3*M3</f>
        <v>-40</v>
      </c>
      <c r="Z3">
        <f ca="1">K3*C3*N3*F3</f>
        <v>72</v>
      </c>
      <c r="AA3">
        <f ca="1">L3*D3*M3*E3</f>
        <v>-20</v>
      </c>
      <c r="AB3">
        <f ca="1">L3*D3*N3*F3</f>
        <v>36</v>
      </c>
      <c r="AC3" t="str">
        <f ca="1">TRIM(S3&amp;U3)</f>
        <v>bab</v>
      </c>
      <c r="AD3" t="str">
        <f ca="1">TRIM(S3&amp;V3)</f>
        <v>bba</v>
      </c>
      <c r="AE3" t="str">
        <f ca="1">TRIM(T3&amp;U3)</f>
        <v>aab</v>
      </c>
      <c r="AF3" t="str">
        <f ca="1">TRIM(T3&amp;V3)</f>
        <v>aba</v>
      </c>
      <c r="AG3" t="str">
        <f t="shared" ref="AG3:AJ30" ca="1" si="9">IF(AC3="","",VLOOKUP(AC3,$CA$3:$CB$27,2,FALSE))</f>
        <v>ab²</v>
      </c>
      <c r="AH3" t="str">
        <f t="shared" ca="1" si="9"/>
        <v>ab²</v>
      </c>
      <c r="AI3" t="str">
        <f t="shared" ca="1" si="9"/>
        <v>a²b</v>
      </c>
      <c r="AJ3" t="str">
        <f t="shared" ca="1" si="9"/>
        <v>a²b</v>
      </c>
      <c r="AK3" t="str">
        <f ca="1">Y3&amp;AG3</f>
        <v>-40ab²</v>
      </c>
      <c r="AL3" t="str">
        <f ca="1">IF(Z3&lt;0,"- "&amp;ABS(Z3)&amp;AH3,"+ "&amp;ABS(Z3)&amp;AH3)</f>
        <v>+ 72ab²</v>
      </c>
      <c r="AM3" t="str">
        <f ca="1">IF(AA3&lt;0,"- "&amp;ABS(AA3)&amp;AI3,"+ "&amp;ABS(AA3)&amp;AI3)</f>
        <v>- 20a²b</v>
      </c>
      <c r="AN3" t="str">
        <f ca="1">IF(AB3&lt;0,"- "&amp;ABS(AB3)&amp;AJ3,"+ "&amp;ABS(AB3)&amp;AJ3)</f>
        <v>+ 36a²b</v>
      </c>
      <c r="AO3" t="str">
        <f ca="1">AK3&amp;" "&amp;AL3&amp;" "&amp;AM3&amp;" "&amp;AN3</f>
        <v>-40ab² + 72ab² - 20a²b + 36a²b</v>
      </c>
      <c r="AP3" t="str">
        <f t="shared" ref="AP3:BB19" ca="1" si="10">IF(SUMIF($AG3:$AJ3,AP$2,$Y3:$AB3)&lt;&gt;0,SUMIF($AG3:$AJ3,AP$2,$Y3:$AB3),"")</f>
        <v/>
      </c>
      <c r="AQ3" t="str">
        <f t="shared" ca="1" si="10"/>
        <v/>
      </c>
      <c r="AR3" t="str">
        <f t="shared" ca="1" si="10"/>
        <v/>
      </c>
      <c r="AS3" t="str">
        <f t="shared" ca="1" si="10"/>
        <v/>
      </c>
      <c r="AT3" t="str">
        <f t="shared" ca="1" si="10"/>
        <v/>
      </c>
      <c r="AU3" t="str">
        <f t="shared" ca="1" si="10"/>
        <v/>
      </c>
      <c r="AV3" t="str">
        <f t="shared" ca="1" si="10"/>
        <v/>
      </c>
      <c r="AW3">
        <f t="shared" ca="1" si="10"/>
        <v>16</v>
      </c>
      <c r="AX3" t="str">
        <f t="shared" ca="1" si="10"/>
        <v/>
      </c>
      <c r="AY3">
        <f t="shared" ca="1" si="10"/>
        <v>32</v>
      </c>
      <c r="AZ3" t="str">
        <f t="shared" ca="1" si="10"/>
        <v/>
      </c>
      <c r="BA3" t="str">
        <f t="shared" ca="1" si="10"/>
        <v/>
      </c>
      <c r="BB3" t="str">
        <f t="shared" ca="1" si="10"/>
        <v/>
      </c>
      <c r="BC3" t="str">
        <f t="shared" ref="BC3:BC30" ca="1" si="11">AO3</f>
        <v>-40ab² + 72ab² - 20a²b + 36a²b</v>
      </c>
      <c r="BD3" t="str">
        <f t="shared" ref="BD3:BD30" ca="1" si="12">IF(BE3&lt;4,"= "&amp;BS3,"")</f>
        <v>=  + 16a²b + 32ab²</v>
      </c>
      <c r="BE3">
        <f t="shared" ref="BE3:BE30" ca="1" si="13">COUNT(AP3:BB3)</f>
        <v>2</v>
      </c>
      <c r="BF3" t="str">
        <f t="shared" ref="BF3:BR18" ca="1" si="14">IF(AP3&lt;&gt;"",IF(AP3&lt;0," - "&amp;ABS(AP3)&amp;AP$2,IF(AP3&gt;0," + "&amp;ABS(AP3)&amp;AP$2,"")),"")</f>
        <v/>
      </c>
      <c r="BG3" t="str">
        <f t="shared" ca="1" si="14"/>
        <v/>
      </c>
      <c r="BH3" t="str">
        <f t="shared" ca="1" si="14"/>
        <v/>
      </c>
      <c r="BI3" t="str">
        <f t="shared" ca="1" si="14"/>
        <v/>
      </c>
      <c r="BJ3" t="str">
        <f t="shared" ca="1" si="14"/>
        <v/>
      </c>
      <c r="BK3" t="str">
        <f t="shared" ca="1" si="14"/>
        <v/>
      </c>
      <c r="BL3" t="str">
        <f t="shared" ca="1" si="14"/>
        <v/>
      </c>
      <c r="BM3" t="str">
        <f t="shared" ca="1" si="14"/>
        <v xml:space="preserve"> + 16a²b</v>
      </c>
      <c r="BN3" t="str">
        <f t="shared" ca="1" si="14"/>
        <v/>
      </c>
      <c r="BO3" t="str">
        <f t="shared" ca="1" si="14"/>
        <v xml:space="preserve"> + 32ab²</v>
      </c>
      <c r="BP3" t="str">
        <f t="shared" ca="1" si="14"/>
        <v/>
      </c>
      <c r="BQ3" t="str">
        <f t="shared" ca="1" si="14"/>
        <v/>
      </c>
      <c r="BR3" t="str">
        <f t="shared" ca="1" si="14"/>
        <v/>
      </c>
      <c r="BS3" t="str">
        <f ca="1">BF3&amp;BG3&amp;BH3&amp;BI3&amp;BJ3&amp;BK3&amp;BL3&amp;BM3&amp;BN3&amp;BO3&amp;BP3&amp;BQ3&amp;BR3</f>
        <v xml:space="preserve"> + 16a²b + 32ab²</v>
      </c>
      <c r="BU3">
        <v>1</v>
      </c>
      <c r="BV3" t="s">
        <v>47</v>
      </c>
      <c r="BW3" t="s">
        <v>47</v>
      </c>
      <c r="BX3" s="7" t="s">
        <v>47</v>
      </c>
      <c r="BY3" s="7" t="s">
        <v>22</v>
      </c>
      <c r="CA3" s="7" t="s">
        <v>64</v>
      </c>
      <c r="CB3" s="7" t="s">
        <v>53</v>
      </c>
      <c r="CE3">
        <f ca="1">ROUND(RAND()*3+1,0)</f>
        <v>1</v>
      </c>
      <c r="CF3">
        <f ca="1">ROUND(RAND()*6+1,0)</f>
        <v>7</v>
      </c>
    </row>
    <row r="4" spans="1:84" x14ac:dyDescent="0.25">
      <c r="A4">
        <f t="shared" ref="A4:A29" ca="1" si="15">RANK(B4,$B$3:$B$30)</f>
        <v>16</v>
      </c>
      <c r="B4">
        <f t="shared" ca="1" si="0"/>
        <v>0.48689065824664746</v>
      </c>
      <c r="C4">
        <f t="shared" ref="C4:F30" ca="1" si="16">ROUND(RAND()*7+2,0)</f>
        <v>5</v>
      </c>
      <c r="D4">
        <f t="shared" ca="1" si="16"/>
        <v>4</v>
      </c>
      <c r="E4">
        <f t="shared" ca="1" si="16"/>
        <v>2</v>
      </c>
      <c r="F4">
        <f t="shared" ca="1" si="16"/>
        <v>9</v>
      </c>
      <c r="G4">
        <f t="shared" ref="G4:G30" ca="1" si="17">ROUND(RAND()*3+1,0)</f>
        <v>3</v>
      </c>
      <c r="H4">
        <f t="shared" ca="1" si="1"/>
        <v>4</v>
      </c>
      <c r="I4">
        <f t="shared" ref="I4:I30" ca="1" si="18">ROUND(RAND()*6+1,0)</f>
        <v>6</v>
      </c>
      <c r="J4">
        <f t="shared" ca="1" si="2"/>
        <v>3</v>
      </c>
      <c r="K4">
        <f t="shared" ref="K4:N30" ca="1" si="19">-1^ROUND(RAND(),0)</f>
        <v>1</v>
      </c>
      <c r="L4">
        <f t="shared" ca="1" si="19"/>
        <v>1</v>
      </c>
      <c r="M4">
        <f t="shared" ca="1" si="19"/>
        <v>1</v>
      </c>
      <c r="N4">
        <f t="shared" ca="1" si="19"/>
        <v>1</v>
      </c>
      <c r="O4" t="str">
        <f t="shared" ca="1" si="3"/>
        <v/>
      </c>
      <c r="P4" t="str">
        <f t="shared" ca="1" si="4"/>
        <v>+</v>
      </c>
      <c r="Q4" t="str">
        <f t="shared" ref="Q4:Q30" ca="1" si="20">IF(M4=1,"","-")</f>
        <v/>
      </c>
      <c r="R4" t="str">
        <f t="shared" ca="1" si="5"/>
        <v>+</v>
      </c>
      <c r="S4" t="str">
        <f t="shared" ca="1" si="6"/>
        <v>ab</v>
      </c>
      <c r="T4" t="str">
        <f t="shared" ca="1" si="6"/>
        <v>ba</v>
      </c>
      <c r="U4" t="str">
        <f t="shared" ca="1" si="7"/>
        <v xml:space="preserve"> </v>
      </c>
      <c r="V4" t="str">
        <f t="shared" ca="1" si="7"/>
        <v>ab</v>
      </c>
      <c r="W4" t="str">
        <f t="shared" ca="1" si="8"/>
        <v xml:space="preserve">(5ab + 4ba) · (2  + 9ab) </v>
      </c>
      <c r="X4" s="11" t="str">
        <f t="shared" ref="X4:X30" ca="1" si="21">IF(BS4&lt;&gt;"",BS4,0)</f>
        <v xml:space="preserve"> + 18ab + 81a²b²</v>
      </c>
      <c r="Y4">
        <f t="shared" ref="Y4:Y30" ca="1" si="22">C4*K4*E4*M4</f>
        <v>10</v>
      </c>
      <c r="Z4">
        <f t="shared" ref="Z4:Z30" ca="1" si="23">K4*C4*N4*F4</f>
        <v>45</v>
      </c>
      <c r="AA4">
        <f t="shared" ref="AA4:AA30" ca="1" si="24">L4*D4*M4*E4</f>
        <v>8</v>
      </c>
      <c r="AB4">
        <f t="shared" ref="AB4:AB30" ca="1" si="25">L4*D4*N4*F4</f>
        <v>36</v>
      </c>
      <c r="AC4" t="str">
        <f t="shared" ref="AC4:AC30" ca="1" si="26">TRIM(S4&amp;U4)</f>
        <v>ab</v>
      </c>
      <c r="AD4" t="str">
        <f t="shared" ref="AD4:AD30" ca="1" si="27">TRIM(S4&amp;V4)</f>
        <v>abab</v>
      </c>
      <c r="AE4" t="str">
        <f t="shared" ref="AE4:AE30" ca="1" si="28">TRIM(T4&amp;U4)</f>
        <v>ba</v>
      </c>
      <c r="AF4" t="str">
        <f t="shared" ref="AF4:AF30" ca="1" si="29">TRIM(T4&amp;V4)</f>
        <v>baab</v>
      </c>
      <c r="AG4" t="str">
        <f t="shared" ca="1" si="9"/>
        <v>ab</v>
      </c>
      <c r="AH4" t="str">
        <f t="shared" ca="1" si="9"/>
        <v>a²b²</v>
      </c>
      <c r="AI4" t="str">
        <f t="shared" ca="1" si="9"/>
        <v>ab</v>
      </c>
      <c r="AJ4" t="str">
        <f t="shared" ca="1" si="9"/>
        <v>a²b²</v>
      </c>
      <c r="AK4" t="str">
        <f t="shared" ref="AK4:AK30" ca="1" si="30">Y4&amp;AG4</f>
        <v>10ab</v>
      </c>
      <c r="AL4" t="str">
        <f t="shared" ref="AL4:AN30" ca="1" si="31">IF(Z4&lt;0,"- "&amp;ABS(Z4)&amp;AH4,"+ "&amp;ABS(Z4)&amp;AH4)</f>
        <v>+ 45a²b²</v>
      </c>
      <c r="AM4" t="str">
        <f t="shared" ca="1" si="31"/>
        <v>+ 8ab</v>
      </c>
      <c r="AN4" t="str">
        <f t="shared" ca="1" si="31"/>
        <v>+ 36a²b²</v>
      </c>
      <c r="AO4" t="str">
        <f t="shared" ref="AO4:AO30" ca="1" si="32">AK4&amp;" "&amp;AL4&amp;" "&amp;AM4&amp;" "&amp;AN4</f>
        <v>10ab + 45a²b² + 8ab + 36a²b²</v>
      </c>
      <c r="AP4" t="str">
        <f t="shared" ca="1" si="10"/>
        <v/>
      </c>
      <c r="AQ4" t="str">
        <f t="shared" ca="1" si="10"/>
        <v/>
      </c>
      <c r="AR4" t="str">
        <f t="shared" ca="1" si="10"/>
        <v/>
      </c>
      <c r="AS4" t="str">
        <f t="shared" ca="1" si="10"/>
        <v/>
      </c>
      <c r="AT4" t="str">
        <f t="shared" ca="1" si="10"/>
        <v/>
      </c>
      <c r="AU4" t="str">
        <f t="shared" ca="1" si="10"/>
        <v/>
      </c>
      <c r="AV4">
        <f t="shared" ca="1" si="10"/>
        <v>18</v>
      </c>
      <c r="AW4" t="str">
        <f t="shared" ca="1" si="10"/>
        <v/>
      </c>
      <c r="AX4" t="str">
        <f t="shared" ca="1" si="10"/>
        <v/>
      </c>
      <c r="AY4" t="str">
        <f t="shared" ca="1" si="10"/>
        <v/>
      </c>
      <c r="AZ4" t="str">
        <f t="shared" ca="1" si="10"/>
        <v/>
      </c>
      <c r="BA4">
        <f t="shared" ca="1" si="10"/>
        <v>81</v>
      </c>
      <c r="BB4" t="str">
        <f t="shared" ca="1" si="10"/>
        <v/>
      </c>
      <c r="BC4" t="str">
        <f t="shared" ca="1" si="11"/>
        <v>10ab + 45a²b² + 8ab + 36a²b²</v>
      </c>
      <c r="BD4" t="str">
        <f t="shared" ca="1" si="12"/>
        <v>=  + 18ab + 81a²b²</v>
      </c>
      <c r="BE4">
        <f t="shared" ca="1" si="13"/>
        <v>2</v>
      </c>
      <c r="BF4" t="str">
        <f t="shared" ca="1" si="14"/>
        <v/>
      </c>
      <c r="BG4" t="str">
        <f t="shared" ca="1" si="14"/>
        <v/>
      </c>
      <c r="BH4" t="str">
        <f t="shared" ca="1" si="14"/>
        <v/>
      </c>
      <c r="BI4" t="str">
        <f t="shared" ca="1" si="14"/>
        <v/>
      </c>
      <c r="BJ4" t="str">
        <f t="shared" ca="1" si="14"/>
        <v/>
      </c>
      <c r="BK4" t="str">
        <f t="shared" ca="1" si="14"/>
        <v/>
      </c>
      <c r="BL4" t="str">
        <f t="shared" ca="1" si="14"/>
        <v xml:space="preserve"> + 18ab</v>
      </c>
      <c r="BM4" t="str">
        <f t="shared" ca="1" si="14"/>
        <v/>
      </c>
      <c r="BN4" t="str">
        <f t="shared" ca="1" si="14"/>
        <v/>
      </c>
      <c r="BO4" t="str">
        <f t="shared" ca="1" si="14"/>
        <v/>
      </c>
      <c r="BP4" t="str">
        <f t="shared" ca="1" si="14"/>
        <v/>
      </c>
      <c r="BQ4" t="str">
        <f t="shared" ca="1" si="14"/>
        <v xml:space="preserve"> + 81a²b²</v>
      </c>
      <c r="BR4" t="str">
        <f t="shared" ca="1" si="14"/>
        <v/>
      </c>
      <c r="BS4" t="str">
        <f t="shared" ref="BS4:BS30" ca="1" si="33">BF4&amp;BG4&amp;BH4&amp;BI4&amp;BJ4&amp;BK4&amp;BL4&amp;BM4&amp;BN4&amp;BO4&amp;BP4&amp;BQ4&amp;BR4</f>
        <v xml:space="preserve"> + 18ab + 81a²b²</v>
      </c>
      <c r="BU4">
        <v>2</v>
      </c>
      <c r="BV4" s="7" t="s">
        <v>22</v>
      </c>
      <c r="BW4" s="7" t="s">
        <v>53</v>
      </c>
      <c r="CA4" s="7" t="s">
        <v>65</v>
      </c>
      <c r="CB4" s="7" t="s">
        <v>54</v>
      </c>
      <c r="CE4">
        <f t="shared" ref="CE4:CE30" ca="1" si="34">ROUND(RAND()*3+1,0)</f>
        <v>4</v>
      </c>
      <c r="CF4">
        <f t="shared" ref="CF4:CF30" ca="1" si="35">ROUND(RAND()*6+1,0)</f>
        <v>3</v>
      </c>
    </row>
    <row r="5" spans="1:84" x14ac:dyDescent="0.25">
      <c r="A5">
        <f t="shared" ca="1" si="15"/>
        <v>5</v>
      </c>
      <c r="B5">
        <f t="shared" ca="1" si="0"/>
        <v>0.8061689777270008</v>
      </c>
      <c r="C5">
        <f t="shared" ca="1" si="16"/>
        <v>3</v>
      </c>
      <c r="D5">
        <f t="shared" ca="1" si="16"/>
        <v>8</v>
      </c>
      <c r="E5">
        <f t="shared" ca="1" si="16"/>
        <v>5</v>
      </c>
      <c r="F5">
        <f t="shared" ca="1" si="16"/>
        <v>6</v>
      </c>
      <c r="G5">
        <f t="shared" ca="1" si="17"/>
        <v>1</v>
      </c>
      <c r="H5">
        <f t="shared" ca="1" si="1"/>
        <v>2</v>
      </c>
      <c r="I5">
        <f t="shared" ca="1" si="18"/>
        <v>3</v>
      </c>
      <c r="J5">
        <f t="shared" ca="1" si="2"/>
        <v>4</v>
      </c>
      <c r="K5">
        <f t="shared" ca="1" si="19"/>
        <v>1</v>
      </c>
      <c r="L5">
        <f t="shared" ca="1" si="19"/>
        <v>1</v>
      </c>
      <c r="M5">
        <f t="shared" ca="1" si="19"/>
        <v>-1</v>
      </c>
      <c r="N5">
        <f t="shared" ca="1" si="19"/>
        <v>1</v>
      </c>
      <c r="O5" t="str">
        <f t="shared" ca="1" si="3"/>
        <v/>
      </c>
      <c r="P5" t="str">
        <f t="shared" ca="1" si="4"/>
        <v>+</v>
      </c>
      <c r="Q5" t="str">
        <f t="shared" ca="1" si="20"/>
        <v>-</v>
      </c>
      <c r="R5" t="str">
        <f t="shared" ca="1" si="5"/>
        <v>+</v>
      </c>
      <c r="S5" t="str">
        <f t="shared" ca="1" si="6"/>
        <v>a</v>
      </c>
      <c r="T5" t="str">
        <f t="shared" ca="1" si="6"/>
        <v>b</v>
      </c>
      <c r="U5" t="str">
        <f t="shared" ca="1" si="7"/>
        <v>ab</v>
      </c>
      <c r="V5" t="str">
        <f t="shared" ca="1" si="7"/>
        <v>b</v>
      </c>
      <c r="W5" t="str">
        <f t="shared" ca="1" si="8"/>
        <v xml:space="preserve">(3a + 8b) · (-5ab + 6b) </v>
      </c>
      <c r="X5" s="11" t="str">
        <f t="shared" ca="1" si="21"/>
        <v xml:space="preserve"> + 48b² + 18ab - 15a²b - 40ab²</v>
      </c>
      <c r="Y5">
        <f t="shared" ca="1" si="22"/>
        <v>-15</v>
      </c>
      <c r="Z5">
        <f t="shared" ca="1" si="23"/>
        <v>18</v>
      </c>
      <c r="AA5">
        <f t="shared" ca="1" si="24"/>
        <v>-40</v>
      </c>
      <c r="AB5">
        <f t="shared" ca="1" si="25"/>
        <v>48</v>
      </c>
      <c r="AC5" t="str">
        <f t="shared" ca="1" si="26"/>
        <v>aab</v>
      </c>
      <c r="AD5" t="str">
        <f t="shared" ca="1" si="27"/>
        <v>ab</v>
      </c>
      <c r="AE5" t="str">
        <f t="shared" ca="1" si="28"/>
        <v>bab</v>
      </c>
      <c r="AF5" t="str">
        <f t="shared" ca="1" si="29"/>
        <v>bb</v>
      </c>
      <c r="AG5" t="str">
        <f t="shared" ca="1" si="9"/>
        <v>a²b</v>
      </c>
      <c r="AH5" t="str">
        <f t="shared" ca="1" si="9"/>
        <v>ab</v>
      </c>
      <c r="AI5" t="str">
        <f t="shared" ca="1" si="9"/>
        <v>ab²</v>
      </c>
      <c r="AJ5" t="str">
        <f t="shared" ca="1" si="9"/>
        <v>b²</v>
      </c>
      <c r="AK5" t="str">
        <f t="shared" ca="1" si="30"/>
        <v>-15a²b</v>
      </c>
      <c r="AL5" t="str">
        <f t="shared" ca="1" si="31"/>
        <v>+ 18ab</v>
      </c>
      <c r="AM5" t="str">
        <f t="shared" ca="1" si="31"/>
        <v>- 40ab²</v>
      </c>
      <c r="AN5" t="str">
        <f t="shared" ca="1" si="31"/>
        <v>+ 48b²</v>
      </c>
      <c r="AO5" t="str">
        <f t="shared" ca="1" si="32"/>
        <v>-15a²b + 18ab - 40ab² + 48b²</v>
      </c>
      <c r="AP5" t="str">
        <f t="shared" ca="1" si="10"/>
        <v/>
      </c>
      <c r="AQ5" t="str">
        <f t="shared" ca="1" si="10"/>
        <v/>
      </c>
      <c r="AR5" t="str">
        <f t="shared" ca="1" si="10"/>
        <v/>
      </c>
      <c r="AS5" t="str">
        <f t="shared" ca="1" si="10"/>
        <v/>
      </c>
      <c r="AT5">
        <f t="shared" ca="1" si="10"/>
        <v>48</v>
      </c>
      <c r="AU5" t="str">
        <f t="shared" ca="1" si="10"/>
        <v/>
      </c>
      <c r="AV5">
        <f t="shared" ca="1" si="10"/>
        <v>18</v>
      </c>
      <c r="AW5">
        <f t="shared" ca="1" si="10"/>
        <v>-15</v>
      </c>
      <c r="AX5" t="str">
        <f t="shared" ca="1" si="10"/>
        <v/>
      </c>
      <c r="AY5">
        <f t="shared" ca="1" si="10"/>
        <v>-40</v>
      </c>
      <c r="AZ5" t="str">
        <f t="shared" ca="1" si="10"/>
        <v/>
      </c>
      <c r="BA5" t="str">
        <f t="shared" ca="1" si="10"/>
        <v/>
      </c>
      <c r="BB5" t="str">
        <f t="shared" ca="1" si="10"/>
        <v/>
      </c>
      <c r="BC5" t="str">
        <f t="shared" ca="1" si="11"/>
        <v>-15a²b + 18ab - 40ab² + 48b²</v>
      </c>
      <c r="BD5" t="str">
        <f t="shared" ca="1" si="12"/>
        <v/>
      </c>
      <c r="BE5">
        <f t="shared" ca="1" si="13"/>
        <v>4</v>
      </c>
      <c r="BF5" t="str">
        <f t="shared" ca="1" si="14"/>
        <v/>
      </c>
      <c r="BG5" t="str">
        <f t="shared" ca="1" si="14"/>
        <v/>
      </c>
      <c r="BH5" t="str">
        <f t="shared" ca="1" si="14"/>
        <v/>
      </c>
      <c r="BI5" t="str">
        <f t="shared" ca="1" si="14"/>
        <v/>
      </c>
      <c r="BJ5" t="str">
        <f t="shared" ca="1" si="14"/>
        <v xml:space="preserve"> + 48b²</v>
      </c>
      <c r="BK5" t="str">
        <f t="shared" ca="1" si="14"/>
        <v/>
      </c>
      <c r="BL5" t="str">
        <f t="shared" ca="1" si="14"/>
        <v xml:space="preserve"> + 18ab</v>
      </c>
      <c r="BM5" t="str">
        <f t="shared" ca="1" si="14"/>
        <v xml:space="preserve"> - 15a²b</v>
      </c>
      <c r="BN5" t="str">
        <f t="shared" ca="1" si="14"/>
        <v/>
      </c>
      <c r="BO5" t="str">
        <f t="shared" ca="1" si="14"/>
        <v xml:space="preserve"> - 40ab²</v>
      </c>
      <c r="BP5" t="str">
        <f t="shared" ca="1" si="14"/>
        <v/>
      </c>
      <c r="BQ5" t="str">
        <f t="shared" ca="1" si="14"/>
        <v/>
      </c>
      <c r="BR5" t="str">
        <f t="shared" ca="1" si="14"/>
        <v/>
      </c>
      <c r="BS5" t="str">
        <f t="shared" ca="1" si="33"/>
        <v xml:space="preserve"> + 48b² + 18ab - 15a²b - 40ab²</v>
      </c>
      <c r="BU5">
        <v>3</v>
      </c>
      <c r="BV5" s="7" t="s">
        <v>57</v>
      </c>
      <c r="BW5" s="7" t="s">
        <v>57</v>
      </c>
      <c r="CA5" s="7" t="s">
        <v>66</v>
      </c>
      <c r="CB5" s="7" t="s">
        <v>58</v>
      </c>
      <c r="CE5">
        <f t="shared" ca="1" si="34"/>
        <v>2</v>
      </c>
      <c r="CF5">
        <f t="shared" ca="1" si="35"/>
        <v>3</v>
      </c>
    </row>
    <row r="6" spans="1:84" x14ac:dyDescent="0.25">
      <c r="A6">
        <f t="shared" ca="1" si="15"/>
        <v>15</v>
      </c>
      <c r="B6">
        <f t="shared" ca="1" si="0"/>
        <v>0.50880371339615282</v>
      </c>
      <c r="C6">
        <f t="shared" ca="1" si="16"/>
        <v>9</v>
      </c>
      <c r="D6">
        <f t="shared" ca="1" si="16"/>
        <v>4</v>
      </c>
      <c r="E6">
        <f t="shared" ca="1" si="16"/>
        <v>4</v>
      </c>
      <c r="F6">
        <f t="shared" ca="1" si="16"/>
        <v>6</v>
      </c>
      <c r="G6">
        <f t="shared" ca="1" si="17"/>
        <v>1</v>
      </c>
      <c r="H6">
        <f t="shared" ca="1" si="1"/>
        <v>3</v>
      </c>
      <c r="I6">
        <f t="shared" ca="1" si="18"/>
        <v>5</v>
      </c>
      <c r="J6">
        <f t="shared" ca="1" si="2"/>
        <v>4</v>
      </c>
      <c r="K6">
        <f t="shared" ca="1" si="19"/>
        <v>1</v>
      </c>
      <c r="L6">
        <f t="shared" ca="1" si="19"/>
        <v>1</v>
      </c>
      <c r="M6">
        <f t="shared" ca="1" si="19"/>
        <v>-1</v>
      </c>
      <c r="N6">
        <f t="shared" ca="1" si="19"/>
        <v>-1</v>
      </c>
      <c r="O6" t="str">
        <f t="shared" ca="1" si="3"/>
        <v/>
      </c>
      <c r="P6" t="str">
        <f t="shared" ca="1" si="4"/>
        <v>+</v>
      </c>
      <c r="Q6" t="str">
        <f t="shared" ca="1" si="20"/>
        <v>-</v>
      </c>
      <c r="R6" t="str">
        <f t="shared" ca="1" si="5"/>
        <v>-</v>
      </c>
      <c r="S6" t="str">
        <f t="shared" ca="1" si="6"/>
        <v>a</v>
      </c>
      <c r="T6" t="str">
        <f t="shared" ca="1" si="6"/>
        <v>ab</v>
      </c>
      <c r="U6" t="str">
        <f t="shared" ca="1" si="7"/>
        <v>b²</v>
      </c>
      <c r="V6" t="str">
        <f t="shared" ca="1" si="7"/>
        <v>b</v>
      </c>
      <c r="W6" t="str">
        <f t="shared" ca="1" si="8"/>
        <v xml:space="preserve">(9a + 4ab) · (-4b² - 6b) </v>
      </c>
      <c r="X6" s="11" t="str">
        <f t="shared" ca="1" si="21"/>
        <v xml:space="preserve"> - 54ab - 60ab² - 16ab³</v>
      </c>
      <c r="Y6">
        <f t="shared" ca="1" si="22"/>
        <v>-36</v>
      </c>
      <c r="Z6">
        <f t="shared" ca="1" si="23"/>
        <v>-54</v>
      </c>
      <c r="AA6">
        <f t="shared" ca="1" si="24"/>
        <v>-16</v>
      </c>
      <c r="AB6">
        <f t="shared" ca="1" si="25"/>
        <v>-24</v>
      </c>
      <c r="AC6" t="str">
        <f t="shared" ca="1" si="26"/>
        <v>ab²</v>
      </c>
      <c r="AD6" t="str">
        <f t="shared" ca="1" si="27"/>
        <v>ab</v>
      </c>
      <c r="AE6" t="str">
        <f t="shared" ca="1" si="28"/>
        <v>abb²</v>
      </c>
      <c r="AF6" t="str">
        <f t="shared" ca="1" si="29"/>
        <v>abb</v>
      </c>
      <c r="AG6" t="str">
        <f t="shared" ca="1" si="9"/>
        <v>ab²</v>
      </c>
      <c r="AH6" t="str">
        <f t="shared" ca="1" si="9"/>
        <v>ab</v>
      </c>
      <c r="AI6" t="str">
        <f t="shared" ca="1" si="9"/>
        <v>ab³</v>
      </c>
      <c r="AJ6" t="str">
        <f t="shared" ca="1" si="9"/>
        <v>ab²</v>
      </c>
      <c r="AK6" t="str">
        <f t="shared" ca="1" si="30"/>
        <v>-36ab²</v>
      </c>
      <c r="AL6" t="str">
        <f t="shared" ca="1" si="31"/>
        <v>- 54ab</v>
      </c>
      <c r="AM6" t="str">
        <f t="shared" ca="1" si="31"/>
        <v>- 16ab³</v>
      </c>
      <c r="AN6" t="str">
        <f t="shared" ca="1" si="31"/>
        <v>- 24ab²</v>
      </c>
      <c r="AO6" t="str">
        <f t="shared" ca="1" si="32"/>
        <v>-36ab² - 54ab - 16ab³ - 24ab²</v>
      </c>
      <c r="AP6" t="str">
        <f t="shared" ca="1" si="10"/>
        <v/>
      </c>
      <c r="AQ6" t="str">
        <f t="shared" ca="1" si="10"/>
        <v/>
      </c>
      <c r="AR6" t="str">
        <f t="shared" ca="1" si="10"/>
        <v/>
      </c>
      <c r="AS6" t="str">
        <f t="shared" ca="1" si="10"/>
        <v/>
      </c>
      <c r="AT6" t="str">
        <f t="shared" ca="1" si="10"/>
        <v/>
      </c>
      <c r="AU6" t="str">
        <f t="shared" ca="1" si="10"/>
        <v/>
      </c>
      <c r="AV6">
        <f t="shared" ca="1" si="10"/>
        <v>-54</v>
      </c>
      <c r="AW6" t="str">
        <f t="shared" ca="1" si="10"/>
        <v/>
      </c>
      <c r="AX6" t="str">
        <f t="shared" ca="1" si="10"/>
        <v/>
      </c>
      <c r="AY6">
        <f t="shared" ca="1" si="10"/>
        <v>-60</v>
      </c>
      <c r="AZ6">
        <f t="shared" ca="1" si="10"/>
        <v>-16</v>
      </c>
      <c r="BA6" t="str">
        <f t="shared" ca="1" si="10"/>
        <v/>
      </c>
      <c r="BB6" t="str">
        <f t="shared" ca="1" si="10"/>
        <v/>
      </c>
      <c r="BC6" t="str">
        <f t="shared" ca="1" si="11"/>
        <v>-36ab² - 54ab - 16ab³ - 24ab²</v>
      </c>
      <c r="BD6" t="str">
        <f t="shared" ca="1" si="12"/>
        <v>=  - 54ab - 60ab² - 16ab³</v>
      </c>
      <c r="BE6">
        <f t="shared" ca="1" si="13"/>
        <v>3</v>
      </c>
      <c r="BF6" t="str">
        <f t="shared" ca="1" si="14"/>
        <v/>
      </c>
      <c r="BG6" t="str">
        <f t="shared" ca="1" si="14"/>
        <v/>
      </c>
      <c r="BH6" t="str">
        <f t="shared" ca="1" si="14"/>
        <v/>
      </c>
      <c r="BI6" t="str">
        <f t="shared" ca="1" si="14"/>
        <v/>
      </c>
      <c r="BJ6" t="str">
        <f t="shared" ca="1" si="14"/>
        <v/>
      </c>
      <c r="BK6" t="str">
        <f t="shared" ca="1" si="14"/>
        <v/>
      </c>
      <c r="BL6" t="str">
        <f t="shared" ca="1" si="14"/>
        <v xml:space="preserve"> - 54ab</v>
      </c>
      <c r="BM6" t="str">
        <f t="shared" ca="1" si="14"/>
        <v/>
      </c>
      <c r="BN6" t="str">
        <f t="shared" ca="1" si="14"/>
        <v/>
      </c>
      <c r="BO6" t="str">
        <f t="shared" ca="1" si="14"/>
        <v xml:space="preserve"> - 60ab²</v>
      </c>
      <c r="BP6" t="str">
        <f t="shared" ca="1" si="14"/>
        <v xml:space="preserve"> - 16ab³</v>
      </c>
      <c r="BQ6" t="str">
        <f t="shared" ca="1" si="14"/>
        <v/>
      </c>
      <c r="BR6" t="str">
        <f t="shared" ca="1" si="14"/>
        <v/>
      </c>
      <c r="BS6" t="str">
        <f t="shared" ca="1" si="33"/>
        <v xml:space="preserve"> - 54ab - 60ab² - 16ab³</v>
      </c>
      <c r="BU6">
        <v>4</v>
      </c>
      <c r="BV6" s="7" t="s">
        <v>67</v>
      </c>
      <c r="BW6" s="7" t="s">
        <v>22</v>
      </c>
      <c r="CA6" s="7" t="s">
        <v>57</v>
      </c>
      <c r="CB6" s="7" t="s">
        <v>57</v>
      </c>
      <c r="CE6">
        <f t="shared" ca="1" si="34"/>
        <v>3</v>
      </c>
      <c r="CF6">
        <f t="shared" ca="1" si="35"/>
        <v>4</v>
      </c>
    </row>
    <row r="7" spans="1:84" x14ac:dyDescent="0.25">
      <c r="A7">
        <f t="shared" ca="1" si="15"/>
        <v>9</v>
      </c>
      <c r="B7">
        <f t="shared" ca="1" si="0"/>
        <v>0.72483345028814106</v>
      </c>
      <c r="C7">
        <f t="shared" ca="1" si="16"/>
        <v>7</v>
      </c>
      <c r="D7">
        <f t="shared" ca="1" si="16"/>
        <v>4</v>
      </c>
      <c r="E7">
        <f t="shared" ca="1" si="16"/>
        <v>6</v>
      </c>
      <c r="F7">
        <f t="shared" ca="1" si="16"/>
        <v>6</v>
      </c>
      <c r="G7">
        <f t="shared" ca="1" si="17"/>
        <v>2</v>
      </c>
      <c r="H7">
        <f t="shared" ca="1" si="1"/>
        <v>3</v>
      </c>
      <c r="I7">
        <f t="shared" ca="1" si="18"/>
        <v>1</v>
      </c>
      <c r="J7">
        <f t="shared" ca="1" si="2"/>
        <v>4</v>
      </c>
      <c r="K7">
        <f t="shared" ca="1" si="19"/>
        <v>-1</v>
      </c>
      <c r="L7">
        <f t="shared" ca="1" si="19"/>
        <v>-1</v>
      </c>
      <c r="M7">
        <f t="shared" ca="1" si="19"/>
        <v>1</v>
      </c>
      <c r="N7">
        <f t="shared" ca="1" si="19"/>
        <v>-1</v>
      </c>
      <c r="O7" t="str">
        <f t="shared" ca="1" si="3"/>
        <v>-</v>
      </c>
      <c r="P7" t="str">
        <f t="shared" ca="1" si="4"/>
        <v>-</v>
      </c>
      <c r="Q7" t="str">
        <f t="shared" ca="1" si="20"/>
        <v/>
      </c>
      <c r="R7" t="str">
        <f t="shared" ca="1" si="5"/>
        <v>-</v>
      </c>
      <c r="S7" t="str">
        <f t="shared" ca="1" si="6"/>
        <v>b</v>
      </c>
      <c r="T7" t="str">
        <f t="shared" ca="1" si="6"/>
        <v>ab</v>
      </c>
      <c r="U7" t="str">
        <f t="shared" ca="1" si="7"/>
        <v>a</v>
      </c>
      <c r="V7" t="str">
        <f t="shared" ca="1" si="7"/>
        <v>b</v>
      </c>
      <c r="W7" t="str">
        <f t="shared" ca="1" si="8"/>
        <v xml:space="preserve">(-7b - 4ab) · (6a - 6b) </v>
      </c>
      <c r="X7" s="11" t="str">
        <f t="shared" ca="1" si="21"/>
        <v xml:space="preserve"> + 42b² - 42ab - 24a²b + 24ab²</v>
      </c>
      <c r="Y7">
        <f t="shared" ca="1" si="22"/>
        <v>-42</v>
      </c>
      <c r="Z7">
        <f t="shared" ca="1" si="23"/>
        <v>42</v>
      </c>
      <c r="AA7">
        <f t="shared" ca="1" si="24"/>
        <v>-24</v>
      </c>
      <c r="AB7">
        <f t="shared" ca="1" si="25"/>
        <v>24</v>
      </c>
      <c r="AC7" t="str">
        <f t="shared" ca="1" si="26"/>
        <v>ba</v>
      </c>
      <c r="AD7" t="str">
        <f t="shared" ca="1" si="27"/>
        <v>bb</v>
      </c>
      <c r="AE7" t="str">
        <f t="shared" ca="1" si="28"/>
        <v>aba</v>
      </c>
      <c r="AF7" t="str">
        <f t="shared" ca="1" si="29"/>
        <v>abb</v>
      </c>
      <c r="AG7" t="str">
        <f t="shared" ca="1" si="9"/>
        <v>ab</v>
      </c>
      <c r="AH7" t="str">
        <f t="shared" ca="1" si="9"/>
        <v>b²</v>
      </c>
      <c r="AI7" t="str">
        <f t="shared" ca="1" si="9"/>
        <v>a²b</v>
      </c>
      <c r="AJ7" t="str">
        <f t="shared" ca="1" si="9"/>
        <v>ab²</v>
      </c>
      <c r="AK7" t="str">
        <f t="shared" ca="1" si="30"/>
        <v>-42ab</v>
      </c>
      <c r="AL7" t="str">
        <f t="shared" ca="1" si="31"/>
        <v>+ 42b²</v>
      </c>
      <c r="AM7" t="str">
        <f t="shared" ca="1" si="31"/>
        <v>- 24a²b</v>
      </c>
      <c r="AN7" t="str">
        <f t="shared" ca="1" si="31"/>
        <v>+ 24ab²</v>
      </c>
      <c r="AO7" t="str">
        <f t="shared" ca="1" si="32"/>
        <v>-42ab + 42b² - 24a²b + 24ab²</v>
      </c>
      <c r="AP7" t="str">
        <f t="shared" ca="1" si="10"/>
        <v/>
      </c>
      <c r="AQ7" t="str">
        <f t="shared" ca="1" si="10"/>
        <v/>
      </c>
      <c r="AR7" t="str">
        <f t="shared" ca="1" si="10"/>
        <v/>
      </c>
      <c r="AS7" t="str">
        <f t="shared" ca="1" si="10"/>
        <v/>
      </c>
      <c r="AT7">
        <f t="shared" ca="1" si="10"/>
        <v>42</v>
      </c>
      <c r="AU7" t="str">
        <f t="shared" ca="1" si="10"/>
        <v/>
      </c>
      <c r="AV7">
        <f t="shared" ca="1" si="10"/>
        <v>-42</v>
      </c>
      <c r="AW7">
        <f t="shared" ca="1" si="10"/>
        <v>-24</v>
      </c>
      <c r="AX7" t="str">
        <f t="shared" ca="1" si="10"/>
        <v/>
      </c>
      <c r="AY7">
        <f t="shared" ca="1" si="10"/>
        <v>24</v>
      </c>
      <c r="AZ7" t="str">
        <f t="shared" ca="1" si="10"/>
        <v/>
      </c>
      <c r="BA7" t="str">
        <f t="shared" ca="1" si="10"/>
        <v/>
      </c>
      <c r="BB7" t="str">
        <f t="shared" ca="1" si="10"/>
        <v/>
      </c>
      <c r="BC7" t="str">
        <f t="shared" ca="1" si="11"/>
        <v>-42ab + 42b² - 24a²b + 24ab²</v>
      </c>
      <c r="BD7" t="str">
        <f t="shared" ca="1" si="12"/>
        <v/>
      </c>
      <c r="BE7">
        <f t="shared" ca="1" si="13"/>
        <v>4</v>
      </c>
      <c r="BF7" t="str">
        <f t="shared" ca="1" si="14"/>
        <v/>
      </c>
      <c r="BG7" t="str">
        <f t="shared" ca="1" si="14"/>
        <v/>
      </c>
      <c r="BH7" t="str">
        <f t="shared" ca="1" si="14"/>
        <v/>
      </c>
      <c r="BI7" t="str">
        <f t="shared" ca="1" si="14"/>
        <v/>
      </c>
      <c r="BJ7" t="str">
        <f t="shared" ca="1" si="14"/>
        <v xml:space="preserve"> + 42b²</v>
      </c>
      <c r="BK7" t="str">
        <f t="shared" ca="1" si="14"/>
        <v/>
      </c>
      <c r="BL7" t="str">
        <f t="shared" ca="1" si="14"/>
        <v xml:space="preserve"> - 42ab</v>
      </c>
      <c r="BM7" t="str">
        <f t="shared" ca="1" si="14"/>
        <v xml:space="preserve"> - 24a²b</v>
      </c>
      <c r="BN7" t="str">
        <f t="shared" ca="1" si="14"/>
        <v/>
      </c>
      <c r="BO7" t="str">
        <f t="shared" ca="1" si="14"/>
        <v xml:space="preserve"> + 24ab²</v>
      </c>
      <c r="BP7" t="str">
        <f t="shared" ca="1" si="14"/>
        <v/>
      </c>
      <c r="BQ7" t="str">
        <f t="shared" ca="1" si="14"/>
        <v/>
      </c>
      <c r="BR7" t="str">
        <f t="shared" ca="1" si="14"/>
        <v/>
      </c>
      <c r="BS7" t="str">
        <f t="shared" ca="1" si="33"/>
        <v xml:space="preserve"> + 42b² - 42ab - 24a²b + 24ab²</v>
      </c>
      <c r="BU7">
        <v>5</v>
      </c>
      <c r="BV7" s="7" t="s">
        <v>47</v>
      </c>
      <c r="BW7" s="7" t="s">
        <v>55</v>
      </c>
      <c r="CA7" s="7" t="s">
        <v>60</v>
      </c>
      <c r="CB7" s="7" t="s">
        <v>60</v>
      </c>
      <c r="CE7">
        <f t="shared" ca="1" si="34"/>
        <v>3</v>
      </c>
      <c r="CF7">
        <f t="shared" ca="1" si="35"/>
        <v>4</v>
      </c>
    </row>
    <row r="8" spans="1:84" x14ac:dyDescent="0.25">
      <c r="A8">
        <f t="shared" ca="1" si="15"/>
        <v>22</v>
      </c>
      <c r="B8">
        <f t="shared" ca="1" si="0"/>
        <v>0.27527173383422443</v>
      </c>
      <c r="C8">
        <f t="shared" ca="1" si="16"/>
        <v>7</v>
      </c>
      <c r="D8">
        <f t="shared" ca="1" si="16"/>
        <v>3</v>
      </c>
      <c r="E8">
        <f t="shared" ca="1" si="16"/>
        <v>5</v>
      </c>
      <c r="F8">
        <f t="shared" ca="1" si="16"/>
        <v>7</v>
      </c>
      <c r="G8">
        <f t="shared" ca="1" si="17"/>
        <v>2</v>
      </c>
      <c r="H8">
        <f t="shared" ca="1" si="1"/>
        <v>3</v>
      </c>
      <c r="I8">
        <f t="shared" ca="1" si="18"/>
        <v>6</v>
      </c>
      <c r="J8">
        <f t="shared" ca="1" si="2"/>
        <v>4</v>
      </c>
      <c r="K8">
        <f t="shared" ca="1" si="19"/>
        <v>-1</v>
      </c>
      <c r="L8">
        <f t="shared" ca="1" si="19"/>
        <v>1</v>
      </c>
      <c r="M8">
        <f t="shared" ca="1" si="19"/>
        <v>1</v>
      </c>
      <c r="N8">
        <f t="shared" ca="1" si="19"/>
        <v>1</v>
      </c>
      <c r="O8" t="str">
        <f t="shared" ca="1" si="3"/>
        <v>-</v>
      </c>
      <c r="P8" t="str">
        <f t="shared" ca="1" si="4"/>
        <v>+</v>
      </c>
      <c r="Q8" t="str">
        <f t="shared" ca="1" si="20"/>
        <v/>
      </c>
      <c r="R8" t="str">
        <f t="shared" ca="1" si="5"/>
        <v>+</v>
      </c>
      <c r="S8" t="str">
        <f t="shared" ca="1" si="6"/>
        <v>b</v>
      </c>
      <c r="T8" t="str">
        <f t="shared" ca="1" si="6"/>
        <v>ab</v>
      </c>
      <c r="U8" t="str">
        <f t="shared" ca="1" si="7"/>
        <v xml:space="preserve"> </v>
      </c>
      <c r="V8" t="str">
        <f t="shared" ca="1" si="7"/>
        <v>b</v>
      </c>
      <c r="W8" t="str">
        <f t="shared" ca="1" si="8"/>
        <v xml:space="preserve">(-7b + 3ab) · (5  + 7b) </v>
      </c>
      <c r="X8" s="11" t="str">
        <f t="shared" ca="1" si="21"/>
        <v xml:space="preserve"> - 35b - 49b² + 15ab + 21ab²</v>
      </c>
      <c r="Y8">
        <f t="shared" ca="1" si="22"/>
        <v>-35</v>
      </c>
      <c r="Z8">
        <f t="shared" ca="1" si="23"/>
        <v>-49</v>
      </c>
      <c r="AA8">
        <f t="shared" ca="1" si="24"/>
        <v>15</v>
      </c>
      <c r="AB8">
        <f t="shared" ca="1" si="25"/>
        <v>21</v>
      </c>
      <c r="AC8" t="str">
        <f t="shared" ca="1" si="26"/>
        <v>b</v>
      </c>
      <c r="AD8" t="str">
        <f t="shared" ca="1" si="27"/>
        <v>bb</v>
      </c>
      <c r="AE8" t="str">
        <f t="shared" ca="1" si="28"/>
        <v>ab</v>
      </c>
      <c r="AF8" t="str">
        <f t="shared" ca="1" si="29"/>
        <v>abb</v>
      </c>
      <c r="AG8" t="str">
        <f t="shared" ca="1" si="9"/>
        <v>b</v>
      </c>
      <c r="AH8" t="str">
        <f t="shared" ca="1" si="9"/>
        <v>b²</v>
      </c>
      <c r="AI8" t="str">
        <f t="shared" ca="1" si="9"/>
        <v>ab</v>
      </c>
      <c r="AJ8" t="str">
        <f t="shared" ca="1" si="9"/>
        <v>ab²</v>
      </c>
      <c r="AK8" t="str">
        <f t="shared" ca="1" si="30"/>
        <v>-35b</v>
      </c>
      <c r="AL8" t="str">
        <f t="shared" ca="1" si="31"/>
        <v>- 49b²</v>
      </c>
      <c r="AM8" t="str">
        <f t="shared" ca="1" si="31"/>
        <v>+ 15ab</v>
      </c>
      <c r="AN8" t="str">
        <f t="shared" ca="1" si="31"/>
        <v>+ 21ab²</v>
      </c>
      <c r="AO8" t="str">
        <f t="shared" ca="1" si="32"/>
        <v>-35b - 49b² + 15ab + 21ab²</v>
      </c>
      <c r="AP8" t="str">
        <f t="shared" ca="1" si="10"/>
        <v/>
      </c>
      <c r="AQ8" t="str">
        <f t="shared" ca="1" si="10"/>
        <v/>
      </c>
      <c r="AR8" t="str">
        <f t="shared" ca="1" si="10"/>
        <v/>
      </c>
      <c r="AS8">
        <f t="shared" ca="1" si="10"/>
        <v>-35</v>
      </c>
      <c r="AT8">
        <f t="shared" ca="1" si="10"/>
        <v>-49</v>
      </c>
      <c r="AU8" t="str">
        <f t="shared" ca="1" si="10"/>
        <v/>
      </c>
      <c r="AV8">
        <f t="shared" ca="1" si="10"/>
        <v>15</v>
      </c>
      <c r="AW8" t="str">
        <f t="shared" ca="1" si="10"/>
        <v/>
      </c>
      <c r="AX8" t="str">
        <f t="shared" ca="1" si="10"/>
        <v/>
      </c>
      <c r="AY8">
        <f t="shared" ca="1" si="10"/>
        <v>21</v>
      </c>
      <c r="AZ8" t="str">
        <f t="shared" ca="1" si="10"/>
        <v/>
      </c>
      <c r="BA8" t="str">
        <f t="shared" ca="1" si="10"/>
        <v/>
      </c>
      <c r="BB8" t="str">
        <f t="shared" ca="1" si="10"/>
        <v/>
      </c>
      <c r="BC8" t="str">
        <f t="shared" ca="1" si="11"/>
        <v>-35b - 49b² + 15ab + 21ab²</v>
      </c>
      <c r="BD8" t="str">
        <f t="shared" ca="1" si="12"/>
        <v/>
      </c>
      <c r="BE8">
        <f t="shared" ca="1" si="13"/>
        <v>4</v>
      </c>
      <c r="BF8" t="str">
        <f t="shared" ca="1" si="14"/>
        <v/>
      </c>
      <c r="BG8" t="str">
        <f t="shared" ca="1" si="14"/>
        <v/>
      </c>
      <c r="BH8" t="str">
        <f t="shared" ca="1" si="14"/>
        <v/>
      </c>
      <c r="BI8" t="str">
        <f t="shared" ca="1" si="14"/>
        <v xml:space="preserve"> - 35b</v>
      </c>
      <c r="BJ8" t="str">
        <f t="shared" ca="1" si="14"/>
        <v xml:space="preserve"> - 49b²</v>
      </c>
      <c r="BK8" t="str">
        <f t="shared" ca="1" si="14"/>
        <v/>
      </c>
      <c r="BL8" t="str">
        <f t="shared" ca="1" si="14"/>
        <v xml:space="preserve"> + 15ab</v>
      </c>
      <c r="BM8" t="str">
        <f t="shared" ca="1" si="14"/>
        <v/>
      </c>
      <c r="BN8" t="str">
        <f t="shared" ca="1" si="14"/>
        <v/>
      </c>
      <c r="BO8" t="str">
        <f t="shared" ca="1" si="14"/>
        <v xml:space="preserve"> + 21ab²</v>
      </c>
      <c r="BP8" t="str">
        <f t="shared" ca="1" si="14"/>
        <v/>
      </c>
      <c r="BQ8" t="str">
        <f t="shared" ca="1" si="14"/>
        <v/>
      </c>
      <c r="BR8" t="str">
        <f t="shared" ca="1" si="14"/>
        <v/>
      </c>
      <c r="BS8" t="str">
        <f t="shared" ca="1" si="33"/>
        <v xml:space="preserve"> - 35b - 49b² + 15ab + 21ab²</v>
      </c>
      <c r="BU8">
        <v>6</v>
      </c>
      <c r="BW8" s="7" t="s">
        <v>68</v>
      </c>
      <c r="CA8" s="7" t="s">
        <v>67</v>
      </c>
      <c r="CB8" s="7" t="s">
        <v>57</v>
      </c>
      <c r="CE8">
        <f t="shared" ca="1" si="34"/>
        <v>3</v>
      </c>
      <c r="CF8">
        <f t="shared" ca="1" si="35"/>
        <v>4</v>
      </c>
    </row>
    <row r="9" spans="1:84" x14ac:dyDescent="0.25">
      <c r="A9">
        <f t="shared" ca="1" si="15"/>
        <v>4</v>
      </c>
      <c r="B9">
        <f t="shared" ca="1" si="0"/>
        <v>0.86184234822806627</v>
      </c>
      <c r="C9">
        <f t="shared" ca="1" si="16"/>
        <v>8</v>
      </c>
      <c r="D9">
        <f t="shared" ca="1" si="16"/>
        <v>7</v>
      </c>
      <c r="E9">
        <f t="shared" ca="1" si="16"/>
        <v>8</v>
      </c>
      <c r="F9">
        <f t="shared" ca="1" si="16"/>
        <v>9</v>
      </c>
      <c r="G9">
        <f t="shared" ca="1" si="17"/>
        <v>1</v>
      </c>
      <c r="H9">
        <f t="shared" ca="1" si="1"/>
        <v>2</v>
      </c>
      <c r="I9">
        <f t="shared" ca="1" si="18"/>
        <v>6</v>
      </c>
      <c r="J9">
        <f t="shared" ca="1" si="2"/>
        <v>7</v>
      </c>
      <c r="K9">
        <f t="shared" ca="1" si="19"/>
        <v>-1</v>
      </c>
      <c r="L9">
        <f t="shared" ca="1" si="19"/>
        <v>1</v>
      </c>
      <c r="M9">
        <f t="shared" ca="1" si="19"/>
        <v>1</v>
      </c>
      <c r="N9">
        <f t="shared" ca="1" si="19"/>
        <v>1</v>
      </c>
      <c r="O9" t="str">
        <f t="shared" ca="1" si="3"/>
        <v>-</v>
      </c>
      <c r="P9" t="str">
        <f t="shared" ca="1" si="4"/>
        <v>+</v>
      </c>
      <c r="Q9" t="str">
        <f t="shared" ca="1" si="20"/>
        <v/>
      </c>
      <c r="R9" t="str">
        <f t="shared" ca="1" si="5"/>
        <v>+</v>
      </c>
      <c r="S9" t="str">
        <f t="shared" ca="1" si="6"/>
        <v>a</v>
      </c>
      <c r="T9" t="str">
        <f t="shared" ca="1" si="6"/>
        <v>b</v>
      </c>
      <c r="U9" t="str">
        <f t="shared" ca="1" si="7"/>
        <v xml:space="preserve"> </v>
      </c>
      <c r="V9" t="str">
        <f t="shared" ca="1" si="7"/>
        <v>ba</v>
      </c>
      <c r="W9" t="str">
        <f t="shared" ca="1" si="8"/>
        <v xml:space="preserve">(-8a + 7b) · (8  + 9ba) </v>
      </c>
      <c r="X9" s="11" t="str">
        <f t="shared" ca="1" si="21"/>
        <v xml:space="preserve"> - 64a + 56b - 72a²b + 63ab²</v>
      </c>
      <c r="Y9">
        <f t="shared" ca="1" si="22"/>
        <v>-64</v>
      </c>
      <c r="Z9">
        <f t="shared" ca="1" si="23"/>
        <v>-72</v>
      </c>
      <c r="AA9">
        <f t="shared" ca="1" si="24"/>
        <v>56</v>
      </c>
      <c r="AB9">
        <f t="shared" ca="1" si="25"/>
        <v>63</v>
      </c>
      <c r="AC9" t="str">
        <f t="shared" ca="1" si="26"/>
        <v>a</v>
      </c>
      <c r="AD9" t="str">
        <f t="shared" ca="1" si="27"/>
        <v>aba</v>
      </c>
      <c r="AE9" t="str">
        <f t="shared" ca="1" si="28"/>
        <v>b</v>
      </c>
      <c r="AF9" t="str">
        <f t="shared" ca="1" si="29"/>
        <v>bba</v>
      </c>
      <c r="AG9" t="str">
        <f t="shared" ca="1" si="9"/>
        <v>a</v>
      </c>
      <c r="AH9" t="str">
        <f t="shared" ca="1" si="9"/>
        <v>a²b</v>
      </c>
      <c r="AI9" t="str">
        <f t="shared" ca="1" si="9"/>
        <v>b</v>
      </c>
      <c r="AJ9" t="str">
        <f t="shared" ca="1" si="9"/>
        <v>ab²</v>
      </c>
      <c r="AK9" t="str">
        <f t="shared" ca="1" si="30"/>
        <v>-64a</v>
      </c>
      <c r="AL9" t="str">
        <f t="shared" ca="1" si="31"/>
        <v>- 72a²b</v>
      </c>
      <c r="AM9" t="str">
        <f t="shared" ca="1" si="31"/>
        <v>+ 56b</v>
      </c>
      <c r="AN9" t="str">
        <f t="shared" ca="1" si="31"/>
        <v>+ 63ab²</v>
      </c>
      <c r="AO9" t="str">
        <f t="shared" ca="1" si="32"/>
        <v>-64a - 72a²b + 56b + 63ab²</v>
      </c>
      <c r="AP9">
        <f t="shared" ca="1" si="10"/>
        <v>-64</v>
      </c>
      <c r="AQ9" t="str">
        <f t="shared" ca="1" si="10"/>
        <v/>
      </c>
      <c r="AR9" t="str">
        <f t="shared" ca="1" si="10"/>
        <v/>
      </c>
      <c r="AS9">
        <f t="shared" ca="1" si="10"/>
        <v>56</v>
      </c>
      <c r="AT9" t="str">
        <f t="shared" ca="1" si="10"/>
        <v/>
      </c>
      <c r="AU9" t="str">
        <f t="shared" ca="1" si="10"/>
        <v/>
      </c>
      <c r="AV9" t="str">
        <f t="shared" ca="1" si="10"/>
        <v/>
      </c>
      <c r="AW9">
        <f t="shared" ca="1" si="10"/>
        <v>-72</v>
      </c>
      <c r="AX9" t="str">
        <f t="shared" ca="1" si="10"/>
        <v/>
      </c>
      <c r="AY9">
        <f t="shared" ca="1" si="10"/>
        <v>63</v>
      </c>
      <c r="AZ9" t="str">
        <f t="shared" ca="1" si="10"/>
        <v/>
      </c>
      <c r="BA9" t="str">
        <f t="shared" ca="1" si="10"/>
        <v/>
      </c>
      <c r="BB9" t="str">
        <f t="shared" ca="1" si="10"/>
        <v/>
      </c>
      <c r="BC9" t="str">
        <f t="shared" ca="1" si="11"/>
        <v>-64a - 72a²b + 56b + 63ab²</v>
      </c>
      <c r="BD9" t="str">
        <f t="shared" ca="1" si="12"/>
        <v/>
      </c>
      <c r="BE9">
        <f t="shared" ca="1" si="13"/>
        <v>4</v>
      </c>
      <c r="BF9" t="str">
        <f t="shared" ca="1" si="14"/>
        <v xml:space="preserve"> - 64a</v>
      </c>
      <c r="BG9" t="str">
        <f t="shared" ca="1" si="14"/>
        <v/>
      </c>
      <c r="BH9" t="str">
        <f t="shared" ca="1" si="14"/>
        <v/>
      </c>
      <c r="BI9" t="str">
        <f t="shared" ca="1" si="14"/>
        <v xml:space="preserve"> + 56b</v>
      </c>
      <c r="BJ9" t="str">
        <f t="shared" ca="1" si="14"/>
        <v/>
      </c>
      <c r="BK9" t="str">
        <f t="shared" ca="1" si="14"/>
        <v/>
      </c>
      <c r="BL9" t="str">
        <f t="shared" ca="1" si="14"/>
        <v/>
      </c>
      <c r="BM9" t="str">
        <f t="shared" ca="1" si="14"/>
        <v xml:space="preserve"> - 72a²b</v>
      </c>
      <c r="BN9" t="str">
        <f t="shared" ca="1" si="14"/>
        <v/>
      </c>
      <c r="BO9" t="str">
        <f t="shared" ca="1" si="14"/>
        <v xml:space="preserve"> + 63ab²</v>
      </c>
      <c r="BP9" t="str">
        <f t="shared" ca="1" si="14"/>
        <v/>
      </c>
      <c r="BQ9" t="str">
        <f t="shared" ca="1" si="14"/>
        <v/>
      </c>
      <c r="BR9" t="str">
        <f t="shared" ca="1" si="14"/>
        <v/>
      </c>
      <c r="BS9" t="str">
        <f t="shared" ca="1" si="33"/>
        <v xml:space="preserve"> - 64a + 56b - 72a²b + 63ab²</v>
      </c>
      <c r="BU9">
        <v>7</v>
      </c>
      <c r="BV9" s="7"/>
      <c r="BW9" s="7" t="s">
        <v>67</v>
      </c>
      <c r="CA9" s="7" t="s">
        <v>69</v>
      </c>
      <c r="CB9" s="7" t="s">
        <v>58</v>
      </c>
      <c r="CE9">
        <f t="shared" ca="1" si="34"/>
        <v>2</v>
      </c>
      <c r="CF9">
        <f t="shared" ca="1" si="35"/>
        <v>7</v>
      </c>
    </row>
    <row r="10" spans="1:84" x14ac:dyDescent="0.25">
      <c r="A10">
        <f t="shared" ca="1" si="15"/>
        <v>2</v>
      </c>
      <c r="B10">
        <f t="shared" ca="1" si="0"/>
        <v>0.91596435601318482</v>
      </c>
      <c r="C10">
        <f t="shared" ca="1" si="16"/>
        <v>2</v>
      </c>
      <c r="D10">
        <f t="shared" ca="1" si="16"/>
        <v>7</v>
      </c>
      <c r="E10">
        <f t="shared" ca="1" si="16"/>
        <v>9</v>
      </c>
      <c r="F10">
        <f t="shared" ca="1" si="16"/>
        <v>6</v>
      </c>
      <c r="G10">
        <f t="shared" ca="1" si="17"/>
        <v>1</v>
      </c>
      <c r="H10">
        <f t="shared" ca="1" si="1"/>
        <v>2</v>
      </c>
      <c r="I10">
        <f t="shared" ca="1" si="18"/>
        <v>4</v>
      </c>
      <c r="J10">
        <f t="shared" ca="1" si="2"/>
        <v>3</v>
      </c>
      <c r="K10">
        <f t="shared" ca="1" si="19"/>
        <v>-1</v>
      </c>
      <c r="L10">
        <f t="shared" ca="1" si="19"/>
        <v>1</v>
      </c>
      <c r="M10">
        <f t="shared" ca="1" si="19"/>
        <v>-1</v>
      </c>
      <c r="N10">
        <f t="shared" ca="1" si="19"/>
        <v>-1</v>
      </c>
      <c r="O10" t="str">
        <f t="shared" ca="1" si="3"/>
        <v>-</v>
      </c>
      <c r="P10" t="str">
        <f t="shared" ca="1" si="4"/>
        <v>+</v>
      </c>
      <c r="Q10" t="str">
        <f t="shared" ca="1" si="20"/>
        <v>-</v>
      </c>
      <c r="R10" t="str">
        <f t="shared" ca="1" si="5"/>
        <v>-</v>
      </c>
      <c r="S10" t="str">
        <f t="shared" ca="1" si="6"/>
        <v>a</v>
      </c>
      <c r="T10" t="str">
        <f t="shared" ca="1" si="6"/>
        <v>b</v>
      </c>
      <c r="U10" t="str">
        <f t="shared" ca="1" si="7"/>
        <v>b</v>
      </c>
      <c r="V10" t="str">
        <f t="shared" ca="1" si="7"/>
        <v>ab</v>
      </c>
      <c r="W10" t="str">
        <f t="shared" ca="1" si="8"/>
        <v xml:space="preserve">(-2a + 7b) · (-9b - 6ab) </v>
      </c>
      <c r="X10" s="11" t="str">
        <f t="shared" ca="1" si="21"/>
        <v xml:space="preserve"> - 63b² + 18ab + 12a²b - 42ab²</v>
      </c>
      <c r="Y10">
        <f t="shared" ca="1" si="22"/>
        <v>18</v>
      </c>
      <c r="Z10">
        <f t="shared" ca="1" si="23"/>
        <v>12</v>
      </c>
      <c r="AA10">
        <f t="shared" ca="1" si="24"/>
        <v>-63</v>
      </c>
      <c r="AB10">
        <f t="shared" ca="1" si="25"/>
        <v>-42</v>
      </c>
      <c r="AC10" t="str">
        <f t="shared" ca="1" si="26"/>
        <v>ab</v>
      </c>
      <c r="AD10" t="str">
        <f t="shared" ca="1" si="27"/>
        <v>aab</v>
      </c>
      <c r="AE10" t="str">
        <f t="shared" ca="1" si="28"/>
        <v>bb</v>
      </c>
      <c r="AF10" t="str">
        <f t="shared" ca="1" si="29"/>
        <v>bab</v>
      </c>
      <c r="AG10" t="str">
        <f t="shared" ca="1" si="9"/>
        <v>ab</v>
      </c>
      <c r="AH10" t="str">
        <f t="shared" ca="1" si="9"/>
        <v>a²b</v>
      </c>
      <c r="AI10" t="str">
        <f t="shared" ca="1" si="9"/>
        <v>b²</v>
      </c>
      <c r="AJ10" t="str">
        <f t="shared" ca="1" si="9"/>
        <v>ab²</v>
      </c>
      <c r="AK10" t="str">
        <f t="shared" ca="1" si="30"/>
        <v>18ab</v>
      </c>
      <c r="AL10" t="str">
        <f t="shared" ca="1" si="31"/>
        <v>+ 12a²b</v>
      </c>
      <c r="AM10" t="str">
        <f t="shared" ca="1" si="31"/>
        <v>- 63b²</v>
      </c>
      <c r="AN10" t="str">
        <f t="shared" ca="1" si="31"/>
        <v>- 42ab²</v>
      </c>
      <c r="AO10" t="str">
        <f t="shared" ca="1" si="32"/>
        <v>18ab + 12a²b - 63b² - 42ab²</v>
      </c>
      <c r="AP10" t="str">
        <f t="shared" ca="1" si="10"/>
        <v/>
      </c>
      <c r="AQ10" t="str">
        <f t="shared" ca="1" si="10"/>
        <v/>
      </c>
      <c r="AR10" t="str">
        <f t="shared" ca="1" si="10"/>
        <v/>
      </c>
      <c r="AS10" t="str">
        <f t="shared" ca="1" si="10"/>
        <v/>
      </c>
      <c r="AT10">
        <f t="shared" ca="1" si="10"/>
        <v>-63</v>
      </c>
      <c r="AU10" t="str">
        <f t="shared" ca="1" si="10"/>
        <v/>
      </c>
      <c r="AV10">
        <f t="shared" ca="1" si="10"/>
        <v>18</v>
      </c>
      <c r="AW10">
        <f t="shared" ca="1" si="10"/>
        <v>12</v>
      </c>
      <c r="AX10" t="str">
        <f t="shared" ca="1" si="10"/>
        <v/>
      </c>
      <c r="AY10">
        <f t="shared" ca="1" si="10"/>
        <v>-42</v>
      </c>
      <c r="AZ10" t="str">
        <f t="shared" ca="1" si="10"/>
        <v/>
      </c>
      <c r="BA10" t="str">
        <f t="shared" ca="1" si="10"/>
        <v/>
      </c>
      <c r="BB10" t="str">
        <f t="shared" ca="1" si="10"/>
        <v/>
      </c>
      <c r="BC10" t="str">
        <f t="shared" ca="1" si="11"/>
        <v>18ab + 12a²b - 63b² - 42ab²</v>
      </c>
      <c r="BD10" t="str">
        <f t="shared" ca="1" si="12"/>
        <v/>
      </c>
      <c r="BE10">
        <f t="shared" ca="1" si="13"/>
        <v>4</v>
      </c>
      <c r="BF10" t="str">
        <f t="shared" ca="1" si="14"/>
        <v/>
      </c>
      <c r="BG10" t="str">
        <f t="shared" ca="1" si="14"/>
        <v/>
      </c>
      <c r="BH10" t="str">
        <f t="shared" ca="1" si="14"/>
        <v/>
      </c>
      <c r="BI10" t="str">
        <f t="shared" ca="1" si="14"/>
        <v/>
      </c>
      <c r="BJ10" t="str">
        <f t="shared" ca="1" si="14"/>
        <v xml:space="preserve"> - 63b²</v>
      </c>
      <c r="BK10" t="str">
        <f t="shared" ca="1" si="14"/>
        <v/>
      </c>
      <c r="BL10" t="str">
        <f t="shared" ca="1" si="14"/>
        <v xml:space="preserve"> + 18ab</v>
      </c>
      <c r="BM10" t="str">
        <f t="shared" ca="1" si="14"/>
        <v xml:space="preserve"> + 12a²b</v>
      </c>
      <c r="BN10" t="str">
        <f t="shared" ca="1" si="14"/>
        <v/>
      </c>
      <c r="BO10" t="str">
        <f t="shared" ca="1" si="14"/>
        <v xml:space="preserve"> - 42ab²</v>
      </c>
      <c r="BP10" t="str">
        <f t="shared" ca="1" si="14"/>
        <v/>
      </c>
      <c r="BQ10" t="str">
        <f t="shared" ca="1" si="14"/>
        <v/>
      </c>
      <c r="BR10" t="str">
        <f t="shared" ca="1" si="14"/>
        <v/>
      </c>
      <c r="BS10" t="str">
        <f t="shared" ca="1" si="33"/>
        <v xml:space="preserve"> - 63b² + 18ab + 12a²b - 42ab²</v>
      </c>
      <c r="BU10">
        <v>8</v>
      </c>
      <c r="BV10" s="7"/>
      <c r="BW10" s="7" t="s">
        <v>47</v>
      </c>
      <c r="CA10" s="7" t="s">
        <v>70</v>
      </c>
      <c r="CB10" s="7" t="s">
        <v>60</v>
      </c>
      <c r="CE10">
        <f t="shared" ca="1" si="34"/>
        <v>2</v>
      </c>
      <c r="CF10">
        <f t="shared" ca="1" si="35"/>
        <v>3</v>
      </c>
    </row>
    <row r="11" spans="1:84" x14ac:dyDescent="0.25">
      <c r="A11">
        <f t="shared" ca="1" si="15"/>
        <v>14</v>
      </c>
      <c r="B11">
        <f t="shared" ca="1" si="0"/>
        <v>0.50977896709448234</v>
      </c>
      <c r="C11">
        <f t="shared" ca="1" si="16"/>
        <v>7</v>
      </c>
      <c r="D11">
        <f t="shared" ca="1" si="16"/>
        <v>9</v>
      </c>
      <c r="E11">
        <f t="shared" ca="1" si="16"/>
        <v>8</v>
      </c>
      <c r="F11">
        <f t="shared" ca="1" si="16"/>
        <v>2</v>
      </c>
      <c r="G11">
        <f t="shared" ca="1" si="17"/>
        <v>1</v>
      </c>
      <c r="H11">
        <f t="shared" ca="1" si="1"/>
        <v>4</v>
      </c>
      <c r="I11">
        <f t="shared" ca="1" si="18"/>
        <v>5</v>
      </c>
      <c r="J11">
        <f t="shared" ca="1" si="2"/>
        <v>3</v>
      </c>
      <c r="K11">
        <f t="shared" ca="1" si="19"/>
        <v>-1</v>
      </c>
      <c r="L11">
        <f t="shared" ca="1" si="19"/>
        <v>1</v>
      </c>
      <c r="M11">
        <f t="shared" ca="1" si="19"/>
        <v>-1</v>
      </c>
      <c r="N11">
        <f t="shared" ca="1" si="19"/>
        <v>-1</v>
      </c>
      <c r="O11" t="str">
        <f t="shared" ca="1" si="3"/>
        <v>-</v>
      </c>
      <c r="P11" t="str">
        <f t="shared" ca="1" si="4"/>
        <v>+</v>
      </c>
      <c r="Q11" t="str">
        <f t="shared" ca="1" si="20"/>
        <v>-</v>
      </c>
      <c r="R11" t="str">
        <f t="shared" ca="1" si="5"/>
        <v>-</v>
      </c>
      <c r="S11" t="str">
        <f t="shared" ca="1" si="6"/>
        <v>a</v>
      </c>
      <c r="T11" t="str">
        <f t="shared" ca="1" si="6"/>
        <v>ba</v>
      </c>
      <c r="U11" t="str">
        <f t="shared" ca="1" si="7"/>
        <v>b²</v>
      </c>
      <c r="V11" t="str">
        <f t="shared" ca="1" si="7"/>
        <v>ab</v>
      </c>
      <c r="W11" t="str">
        <f t="shared" ca="1" si="8"/>
        <v xml:space="preserve">(-7a + 9ba) · (-8b² - 2ab) </v>
      </c>
      <c r="X11" s="11" t="str">
        <f t="shared" ca="1" si="21"/>
        <v xml:space="preserve"> + 14a²b + 56ab² - 72ab³ - 18a²b²</v>
      </c>
      <c r="Y11">
        <f t="shared" ca="1" si="22"/>
        <v>56</v>
      </c>
      <c r="Z11">
        <f t="shared" ca="1" si="23"/>
        <v>14</v>
      </c>
      <c r="AA11">
        <f t="shared" ca="1" si="24"/>
        <v>-72</v>
      </c>
      <c r="AB11">
        <f t="shared" ca="1" si="25"/>
        <v>-18</v>
      </c>
      <c r="AC11" t="str">
        <f t="shared" ca="1" si="26"/>
        <v>ab²</v>
      </c>
      <c r="AD11" t="str">
        <f t="shared" ca="1" si="27"/>
        <v>aab</v>
      </c>
      <c r="AE11" t="str">
        <f t="shared" ca="1" si="28"/>
        <v>bab²</v>
      </c>
      <c r="AF11" t="str">
        <f t="shared" ca="1" si="29"/>
        <v>baab</v>
      </c>
      <c r="AG11" t="str">
        <f t="shared" ca="1" si="9"/>
        <v>ab²</v>
      </c>
      <c r="AH11" t="str">
        <f t="shared" ca="1" si="9"/>
        <v>a²b</v>
      </c>
      <c r="AI11" t="str">
        <f t="shared" ca="1" si="9"/>
        <v>ab³</v>
      </c>
      <c r="AJ11" t="str">
        <f t="shared" ca="1" si="9"/>
        <v>a²b²</v>
      </c>
      <c r="AK11" t="str">
        <f t="shared" ca="1" si="30"/>
        <v>56ab²</v>
      </c>
      <c r="AL11" t="str">
        <f t="shared" ca="1" si="31"/>
        <v>+ 14a²b</v>
      </c>
      <c r="AM11" t="str">
        <f t="shared" ca="1" si="31"/>
        <v>- 72ab³</v>
      </c>
      <c r="AN11" t="str">
        <f t="shared" ca="1" si="31"/>
        <v>- 18a²b²</v>
      </c>
      <c r="AO11" t="str">
        <f t="shared" ca="1" si="32"/>
        <v>56ab² + 14a²b - 72ab³ - 18a²b²</v>
      </c>
      <c r="AP11" t="str">
        <f t="shared" ca="1" si="10"/>
        <v/>
      </c>
      <c r="AQ11" t="str">
        <f t="shared" ca="1" si="10"/>
        <v/>
      </c>
      <c r="AR11" t="str">
        <f t="shared" ca="1" si="10"/>
        <v/>
      </c>
      <c r="AS11" t="str">
        <f t="shared" ca="1" si="10"/>
        <v/>
      </c>
      <c r="AT11" t="str">
        <f t="shared" ca="1" si="10"/>
        <v/>
      </c>
      <c r="AU11" t="str">
        <f t="shared" ca="1" si="10"/>
        <v/>
      </c>
      <c r="AV11" t="str">
        <f t="shared" ca="1" si="10"/>
        <v/>
      </c>
      <c r="AW11">
        <f t="shared" ca="1" si="10"/>
        <v>14</v>
      </c>
      <c r="AX11" t="str">
        <f t="shared" ca="1" si="10"/>
        <v/>
      </c>
      <c r="AY11">
        <f t="shared" ca="1" si="10"/>
        <v>56</v>
      </c>
      <c r="AZ11">
        <f t="shared" ca="1" si="10"/>
        <v>-72</v>
      </c>
      <c r="BA11">
        <f t="shared" ca="1" si="10"/>
        <v>-18</v>
      </c>
      <c r="BB11" t="str">
        <f t="shared" ca="1" si="10"/>
        <v/>
      </c>
      <c r="BC11" t="str">
        <f t="shared" ca="1" si="11"/>
        <v>56ab² + 14a²b - 72ab³ - 18a²b²</v>
      </c>
      <c r="BD11" t="str">
        <f t="shared" ca="1" si="12"/>
        <v/>
      </c>
      <c r="BE11">
        <f t="shared" ca="1" si="13"/>
        <v>4</v>
      </c>
      <c r="BF11" t="str">
        <f t="shared" ca="1" si="14"/>
        <v/>
      </c>
      <c r="BG11" t="str">
        <f t="shared" ca="1" si="14"/>
        <v/>
      </c>
      <c r="BH11" t="str">
        <f t="shared" ca="1" si="14"/>
        <v/>
      </c>
      <c r="BI11" t="str">
        <f t="shared" ca="1" si="14"/>
        <v/>
      </c>
      <c r="BJ11" t="str">
        <f t="shared" ca="1" si="14"/>
        <v/>
      </c>
      <c r="BK11" t="str">
        <f t="shared" ca="1" si="14"/>
        <v/>
      </c>
      <c r="BL11" t="str">
        <f t="shared" ca="1" si="14"/>
        <v/>
      </c>
      <c r="BM11" t="str">
        <f t="shared" ca="1" si="14"/>
        <v xml:space="preserve"> + 14a²b</v>
      </c>
      <c r="BN11" t="str">
        <f t="shared" ca="1" si="14"/>
        <v/>
      </c>
      <c r="BO11" t="str">
        <f t="shared" ca="1" si="14"/>
        <v xml:space="preserve"> + 56ab²</v>
      </c>
      <c r="BP11" t="str">
        <f t="shared" ca="1" si="14"/>
        <v xml:space="preserve"> - 72ab³</v>
      </c>
      <c r="BQ11" t="str">
        <f t="shared" ca="1" si="14"/>
        <v xml:space="preserve"> - 18a²b²</v>
      </c>
      <c r="BR11" t="str">
        <f t="shared" ca="1" si="14"/>
        <v/>
      </c>
      <c r="BS11" t="str">
        <f t="shared" ca="1" si="33"/>
        <v xml:space="preserve"> + 14a²b + 56ab² - 72ab³ - 18a²b²</v>
      </c>
      <c r="BU11">
        <v>9</v>
      </c>
      <c r="BV11" s="7"/>
      <c r="BW11" s="7"/>
      <c r="CA11" s="7" t="s">
        <v>71</v>
      </c>
      <c r="CB11" s="7" t="s">
        <v>55</v>
      </c>
      <c r="CE11">
        <f t="shared" ca="1" si="34"/>
        <v>4</v>
      </c>
      <c r="CF11">
        <f t="shared" ca="1" si="35"/>
        <v>3</v>
      </c>
    </row>
    <row r="12" spans="1:84" x14ac:dyDescent="0.25">
      <c r="A12">
        <f t="shared" ca="1" si="15"/>
        <v>19</v>
      </c>
      <c r="B12">
        <f t="shared" ca="1" si="0"/>
        <v>0.40338405132483512</v>
      </c>
      <c r="C12">
        <f t="shared" ca="1" si="16"/>
        <v>5</v>
      </c>
      <c r="D12">
        <f t="shared" ca="1" si="16"/>
        <v>4</v>
      </c>
      <c r="E12">
        <f t="shared" ca="1" si="16"/>
        <v>9</v>
      </c>
      <c r="F12">
        <f t="shared" ca="1" si="16"/>
        <v>5</v>
      </c>
      <c r="G12">
        <f t="shared" ca="1" si="17"/>
        <v>4</v>
      </c>
      <c r="H12">
        <f t="shared" ca="1" si="1"/>
        <v>2</v>
      </c>
      <c r="I12">
        <f t="shared" ca="1" si="18"/>
        <v>7</v>
      </c>
      <c r="J12">
        <f t="shared" ca="1" si="2"/>
        <v>1</v>
      </c>
      <c r="K12">
        <f t="shared" ca="1" si="19"/>
        <v>-1</v>
      </c>
      <c r="L12">
        <f t="shared" ca="1" si="19"/>
        <v>-1</v>
      </c>
      <c r="M12">
        <f t="shared" ca="1" si="19"/>
        <v>1</v>
      </c>
      <c r="N12">
        <f t="shared" ca="1" si="19"/>
        <v>1</v>
      </c>
      <c r="O12" t="str">
        <f t="shared" ca="1" si="3"/>
        <v>-</v>
      </c>
      <c r="P12" t="str">
        <f t="shared" ca="1" si="4"/>
        <v>-</v>
      </c>
      <c r="Q12" t="str">
        <f t="shared" ca="1" si="20"/>
        <v/>
      </c>
      <c r="R12" t="str">
        <f t="shared" ca="1" si="5"/>
        <v>+</v>
      </c>
      <c r="S12" t="str">
        <f t="shared" ca="1" si="6"/>
        <v>ba</v>
      </c>
      <c r="T12" t="str">
        <f t="shared" ca="1" si="6"/>
        <v>b</v>
      </c>
      <c r="U12" t="str">
        <f t="shared" ca="1" si="7"/>
        <v>ba</v>
      </c>
      <c r="V12" t="str">
        <f t="shared" ca="1" si="7"/>
        <v>a</v>
      </c>
      <c r="W12" t="str">
        <f t="shared" ca="1" si="8"/>
        <v xml:space="preserve">(-5ba - 4b) · (9ba + 5a) </v>
      </c>
      <c r="X12" s="11" t="str">
        <f t="shared" ca="1" si="21"/>
        <v xml:space="preserve"> - 20ab - 25a²b - 36ab² - 45a²b²</v>
      </c>
      <c r="Y12">
        <f t="shared" ca="1" si="22"/>
        <v>-45</v>
      </c>
      <c r="Z12">
        <f t="shared" ca="1" si="23"/>
        <v>-25</v>
      </c>
      <c r="AA12">
        <f t="shared" ca="1" si="24"/>
        <v>-36</v>
      </c>
      <c r="AB12">
        <f t="shared" ca="1" si="25"/>
        <v>-20</v>
      </c>
      <c r="AC12" t="str">
        <f t="shared" ca="1" si="26"/>
        <v>baba</v>
      </c>
      <c r="AD12" t="str">
        <f t="shared" ca="1" si="27"/>
        <v>baa</v>
      </c>
      <c r="AE12" t="str">
        <f t="shared" ca="1" si="28"/>
        <v>bba</v>
      </c>
      <c r="AF12" t="str">
        <f t="shared" ca="1" si="29"/>
        <v>ba</v>
      </c>
      <c r="AG12" t="str">
        <f t="shared" ca="1" si="9"/>
        <v>a²b²</v>
      </c>
      <c r="AH12" t="str">
        <f t="shared" ca="1" si="9"/>
        <v>a²b</v>
      </c>
      <c r="AI12" t="str">
        <f t="shared" ca="1" si="9"/>
        <v>ab²</v>
      </c>
      <c r="AJ12" t="str">
        <f t="shared" ca="1" si="9"/>
        <v>ab</v>
      </c>
      <c r="AK12" t="str">
        <f t="shared" ca="1" si="30"/>
        <v>-45a²b²</v>
      </c>
      <c r="AL12" t="str">
        <f t="shared" ca="1" si="31"/>
        <v>- 25a²b</v>
      </c>
      <c r="AM12" t="str">
        <f t="shared" ca="1" si="31"/>
        <v>- 36ab²</v>
      </c>
      <c r="AN12" t="str">
        <f t="shared" ca="1" si="31"/>
        <v>- 20ab</v>
      </c>
      <c r="AO12" t="str">
        <f t="shared" ca="1" si="32"/>
        <v>-45a²b² - 25a²b - 36ab² - 20ab</v>
      </c>
      <c r="AP12" t="str">
        <f t="shared" ca="1" si="10"/>
        <v/>
      </c>
      <c r="AQ12" t="str">
        <f t="shared" ca="1" si="10"/>
        <v/>
      </c>
      <c r="AR12" t="str">
        <f t="shared" ca="1" si="10"/>
        <v/>
      </c>
      <c r="AS12" t="str">
        <f t="shared" ca="1" si="10"/>
        <v/>
      </c>
      <c r="AT12" t="str">
        <f t="shared" ca="1" si="10"/>
        <v/>
      </c>
      <c r="AU12" t="str">
        <f t="shared" ca="1" si="10"/>
        <v/>
      </c>
      <c r="AV12">
        <f t="shared" ca="1" si="10"/>
        <v>-20</v>
      </c>
      <c r="AW12">
        <f t="shared" ca="1" si="10"/>
        <v>-25</v>
      </c>
      <c r="AX12" t="str">
        <f t="shared" ca="1" si="10"/>
        <v/>
      </c>
      <c r="AY12">
        <f t="shared" ca="1" si="10"/>
        <v>-36</v>
      </c>
      <c r="AZ12" t="str">
        <f t="shared" ca="1" si="10"/>
        <v/>
      </c>
      <c r="BA12">
        <f t="shared" ca="1" si="10"/>
        <v>-45</v>
      </c>
      <c r="BB12" t="str">
        <f t="shared" ca="1" si="10"/>
        <v/>
      </c>
      <c r="BC12" t="str">
        <f t="shared" ca="1" si="11"/>
        <v>-45a²b² - 25a²b - 36ab² - 20ab</v>
      </c>
      <c r="BD12" t="str">
        <f t="shared" ca="1" si="12"/>
        <v/>
      </c>
      <c r="BE12">
        <f t="shared" ca="1" si="13"/>
        <v>4</v>
      </c>
      <c r="BF12" t="str">
        <f t="shared" ca="1" si="14"/>
        <v/>
      </c>
      <c r="BG12" t="str">
        <f t="shared" ca="1" si="14"/>
        <v/>
      </c>
      <c r="BH12" t="str">
        <f t="shared" ca="1" si="14"/>
        <v/>
      </c>
      <c r="BI12" t="str">
        <f t="shared" ca="1" si="14"/>
        <v/>
      </c>
      <c r="BJ12" t="str">
        <f t="shared" ca="1" si="14"/>
        <v/>
      </c>
      <c r="BK12" t="str">
        <f t="shared" ca="1" si="14"/>
        <v/>
      </c>
      <c r="BL12" t="str">
        <f t="shared" ca="1" si="14"/>
        <v xml:space="preserve"> - 20ab</v>
      </c>
      <c r="BM12" t="str">
        <f t="shared" ca="1" si="14"/>
        <v xml:space="preserve"> - 25a²b</v>
      </c>
      <c r="BN12" t="str">
        <f t="shared" ca="1" si="14"/>
        <v/>
      </c>
      <c r="BO12" t="str">
        <f t="shared" ca="1" si="14"/>
        <v xml:space="preserve"> - 36ab²</v>
      </c>
      <c r="BP12" t="str">
        <f t="shared" ca="1" si="14"/>
        <v/>
      </c>
      <c r="BQ12" t="str">
        <f t="shared" ca="1" si="14"/>
        <v xml:space="preserve"> - 45a²b²</v>
      </c>
      <c r="BR12" t="str">
        <f t="shared" ca="1" si="14"/>
        <v/>
      </c>
      <c r="BS12" t="str">
        <f t="shared" ca="1" si="33"/>
        <v xml:space="preserve"> - 20ab - 25a²b - 36ab² - 45a²b²</v>
      </c>
      <c r="BU12">
        <v>10</v>
      </c>
      <c r="BV12" s="7"/>
      <c r="BW12" s="7"/>
      <c r="CA12" s="7" t="s">
        <v>72</v>
      </c>
      <c r="CB12" s="7" t="s">
        <v>56</v>
      </c>
      <c r="CE12">
        <f t="shared" ca="1" si="34"/>
        <v>2</v>
      </c>
      <c r="CF12">
        <f t="shared" ca="1" si="35"/>
        <v>1</v>
      </c>
    </row>
    <row r="13" spans="1:84" x14ac:dyDescent="0.25">
      <c r="A13">
        <f t="shared" ca="1" si="15"/>
        <v>11</v>
      </c>
      <c r="B13">
        <f t="shared" ca="1" si="0"/>
        <v>0.70780296861428715</v>
      </c>
      <c r="C13">
        <f t="shared" ca="1" si="16"/>
        <v>4</v>
      </c>
      <c r="D13">
        <f t="shared" ca="1" si="16"/>
        <v>3</v>
      </c>
      <c r="E13">
        <f t="shared" ca="1" si="16"/>
        <v>5</v>
      </c>
      <c r="F13">
        <f t="shared" ca="1" si="16"/>
        <v>4</v>
      </c>
      <c r="G13">
        <f t="shared" ca="1" si="17"/>
        <v>2</v>
      </c>
      <c r="H13">
        <f t="shared" ca="1" si="1"/>
        <v>4</v>
      </c>
      <c r="I13">
        <f t="shared" ca="1" si="18"/>
        <v>6</v>
      </c>
      <c r="J13">
        <f t="shared" ca="1" si="2"/>
        <v>5</v>
      </c>
      <c r="K13">
        <f t="shared" ca="1" si="19"/>
        <v>-1</v>
      </c>
      <c r="L13">
        <f t="shared" ca="1" si="19"/>
        <v>1</v>
      </c>
      <c r="M13">
        <f t="shared" ca="1" si="19"/>
        <v>-1</v>
      </c>
      <c r="N13">
        <f t="shared" ca="1" si="19"/>
        <v>-1</v>
      </c>
      <c r="O13" t="str">
        <f t="shared" ca="1" si="3"/>
        <v>-</v>
      </c>
      <c r="P13" t="str">
        <f t="shared" ca="1" si="4"/>
        <v>+</v>
      </c>
      <c r="Q13" t="str">
        <f t="shared" ca="1" si="20"/>
        <v>-</v>
      </c>
      <c r="R13" t="str">
        <f t="shared" ca="1" si="5"/>
        <v>-</v>
      </c>
      <c r="S13" t="str">
        <f t="shared" ca="1" si="6"/>
        <v>b</v>
      </c>
      <c r="T13" t="str">
        <f t="shared" ca="1" si="6"/>
        <v>ba</v>
      </c>
      <c r="U13" t="str">
        <f t="shared" ca="1" si="7"/>
        <v xml:space="preserve"> </v>
      </c>
      <c r="V13" t="str">
        <f t="shared" ca="1" si="7"/>
        <v>b²</v>
      </c>
      <c r="W13" t="str">
        <f t="shared" ca="1" si="8"/>
        <v xml:space="preserve">(-4b + 3ba) · (-5  - 4b²) </v>
      </c>
      <c r="X13" s="11" t="str">
        <f t="shared" ca="1" si="21"/>
        <v xml:space="preserve"> + 20b + 16b³ - 15ab - 12ab³</v>
      </c>
      <c r="Y13">
        <f t="shared" ca="1" si="22"/>
        <v>20</v>
      </c>
      <c r="Z13">
        <f t="shared" ca="1" si="23"/>
        <v>16</v>
      </c>
      <c r="AA13">
        <f t="shared" ca="1" si="24"/>
        <v>-15</v>
      </c>
      <c r="AB13">
        <f t="shared" ca="1" si="25"/>
        <v>-12</v>
      </c>
      <c r="AC13" t="str">
        <f t="shared" ca="1" si="26"/>
        <v>b</v>
      </c>
      <c r="AD13" t="str">
        <f t="shared" ca="1" si="27"/>
        <v>bb²</v>
      </c>
      <c r="AE13" t="str">
        <f t="shared" ca="1" si="28"/>
        <v>ba</v>
      </c>
      <c r="AF13" t="str">
        <f t="shared" ca="1" si="29"/>
        <v>bab²</v>
      </c>
      <c r="AG13" t="str">
        <f t="shared" ca="1" si="9"/>
        <v>b</v>
      </c>
      <c r="AH13" t="str">
        <f t="shared" ca="1" si="9"/>
        <v>b³</v>
      </c>
      <c r="AI13" t="str">
        <f t="shared" ca="1" si="9"/>
        <v>ab</v>
      </c>
      <c r="AJ13" t="str">
        <f t="shared" ca="1" si="9"/>
        <v>ab³</v>
      </c>
      <c r="AK13" t="str">
        <f t="shared" ca="1" si="30"/>
        <v>20b</v>
      </c>
      <c r="AL13" t="str">
        <f t="shared" ca="1" si="31"/>
        <v>+ 16b³</v>
      </c>
      <c r="AM13" t="str">
        <f t="shared" ca="1" si="31"/>
        <v>- 15ab</v>
      </c>
      <c r="AN13" t="str">
        <f t="shared" ca="1" si="31"/>
        <v>- 12ab³</v>
      </c>
      <c r="AO13" t="str">
        <f t="shared" ca="1" si="32"/>
        <v>20b + 16b³ - 15ab - 12ab³</v>
      </c>
      <c r="AP13" t="str">
        <f t="shared" ca="1" si="10"/>
        <v/>
      </c>
      <c r="AQ13" t="str">
        <f t="shared" ca="1" si="10"/>
        <v/>
      </c>
      <c r="AR13" t="str">
        <f t="shared" ca="1" si="10"/>
        <v/>
      </c>
      <c r="AS13">
        <f t="shared" ca="1" si="10"/>
        <v>20</v>
      </c>
      <c r="AT13" t="str">
        <f t="shared" ca="1" si="10"/>
        <v/>
      </c>
      <c r="AU13">
        <f t="shared" ca="1" si="10"/>
        <v>16</v>
      </c>
      <c r="AV13">
        <f t="shared" ca="1" si="10"/>
        <v>-15</v>
      </c>
      <c r="AW13" t="str">
        <f t="shared" ca="1" si="10"/>
        <v/>
      </c>
      <c r="AX13" t="str">
        <f t="shared" ca="1" si="10"/>
        <v/>
      </c>
      <c r="AY13" t="str">
        <f t="shared" ca="1" si="10"/>
        <v/>
      </c>
      <c r="AZ13">
        <f t="shared" ca="1" si="10"/>
        <v>-12</v>
      </c>
      <c r="BA13" t="str">
        <f t="shared" ca="1" si="10"/>
        <v/>
      </c>
      <c r="BB13" t="str">
        <f t="shared" ca="1" si="10"/>
        <v/>
      </c>
      <c r="BC13" t="str">
        <f t="shared" ca="1" si="11"/>
        <v>20b + 16b³ - 15ab - 12ab³</v>
      </c>
      <c r="BD13" t="str">
        <f t="shared" ca="1" si="12"/>
        <v/>
      </c>
      <c r="BE13">
        <f t="shared" ca="1" si="13"/>
        <v>4</v>
      </c>
      <c r="BF13" t="str">
        <f t="shared" ca="1" si="14"/>
        <v/>
      </c>
      <c r="BG13" t="str">
        <f t="shared" ca="1" si="14"/>
        <v/>
      </c>
      <c r="BH13" t="str">
        <f t="shared" ca="1" si="14"/>
        <v/>
      </c>
      <c r="BI13" t="str">
        <f t="shared" ca="1" si="14"/>
        <v xml:space="preserve"> + 20b</v>
      </c>
      <c r="BJ13" t="str">
        <f t="shared" ca="1" si="14"/>
        <v/>
      </c>
      <c r="BK13" t="str">
        <f t="shared" ca="1" si="14"/>
        <v xml:space="preserve"> + 16b³</v>
      </c>
      <c r="BL13" t="str">
        <f t="shared" ca="1" si="14"/>
        <v xml:space="preserve"> - 15ab</v>
      </c>
      <c r="BM13" t="str">
        <f t="shared" ca="1" si="14"/>
        <v/>
      </c>
      <c r="BN13" t="str">
        <f t="shared" ca="1" si="14"/>
        <v/>
      </c>
      <c r="BO13" t="str">
        <f t="shared" ca="1" si="14"/>
        <v/>
      </c>
      <c r="BP13" t="str">
        <f t="shared" ca="1" si="14"/>
        <v xml:space="preserve"> - 12ab³</v>
      </c>
      <c r="BQ13" t="str">
        <f t="shared" ca="1" si="14"/>
        <v/>
      </c>
      <c r="BR13" t="str">
        <f t="shared" ca="1" si="14"/>
        <v/>
      </c>
      <c r="BS13" t="str">
        <f t="shared" ca="1" si="33"/>
        <v xml:space="preserve"> + 20b + 16b³ - 15ab - 12ab³</v>
      </c>
      <c r="CA13" s="7" t="s">
        <v>47</v>
      </c>
      <c r="CB13" s="7" t="s">
        <v>47</v>
      </c>
      <c r="CE13">
        <f t="shared" ca="1" si="34"/>
        <v>4</v>
      </c>
      <c r="CF13">
        <f t="shared" ca="1" si="35"/>
        <v>5</v>
      </c>
    </row>
    <row r="14" spans="1:84" x14ac:dyDescent="0.25">
      <c r="A14">
        <f t="shared" ca="1" si="15"/>
        <v>7</v>
      </c>
      <c r="B14">
        <f t="shared" ca="1" si="0"/>
        <v>0.73742325723815172</v>
      </c>
      <c r="C14">
        <f t="shared" ca="1" si="16"/>
        <v>6</v>
      </c>
      <c r="D14">
        <f t="shared" ca="1" si="16"/>
        <v>4</v>
      </c>
      <c r="E14">
        <f t="shared" ca="1" si="16"/>
        <v>7</v>
      </c>
      <c r="F14">
        <f t="shared" ca="1" si="16"/>
        <v>9</v>
      </c>
      <c r="G14">
        <f t="shared" ca="1" si="17"/>
        <v>2</v>
      </c>
      <c r="H14">
        <f t="shared" ca="1" si="1"/>
        <v>3</v>
      </c>
      <c r="I14">
        <f t="shared" ca="1" si="18"/>
        <v>5</v>
      </c>
      <c r="J14">
        <f t="shared" ca="1" si="2"/>
        <v>2</v>
      </c>
      <c r="K14">
        <f t="shared" ca="1" si="19"/>
        <v>1</v>
      </c>
      <c r="L14">
        <f t="shared" ca="1" si="19"/>
        <v>-1</v>
      </c>
      <c r="M14">
        <f t="shared" ca="1" si="19"/>
        <v>1</v>
      </c>
      <c r="N14">
        <f t="shared" ca="1" si="19"/>
        <v>1</v>
      </c>
      <c r="O14" t="str">
        <f t="shared" ca="1" si="3"/>
        <v/>
      </c>
      <c r="P14" t="str">
        <f t="shared" ca="1" si="4"/>
        <v>-</v>
      </c>
      <c r="Q14" t="str">
        <f t="shared" ca="1" si="20"/>
        <v/>
      </c>
      <c r="R14" t="str">
        <f t="shared" ca="1" si="5"/>
        <v>+</v>
      </c>
      <c r="S14" t="str">
        <f t="shared" ca="1" si="6"/>
        <v>b</v>
      </c>
      <c r="T14" t="str">
        <f t="shared" ca="1" si="6"/>
        <v>ab</v>
      </c>
      <c r="U14" t="str">
        <f t="shared" ca="1" si="7"/>
        <v>b²</v>
      </c>
      <c r="V14" t="str">
        <f t="shared" ca="1" si="7"/>
        <v>a²</v>
      </c>
      <c r="W14" t="str">
        <f t="shared" ca="1" si="8"/>
        <v xml:space="preserve">(6b - 4ab) · (7b² + 9a²) </v>
      </c>
      <c r="X14" s="11" t="str">
        <f t="shared" ca="1" si="21"/>
        <v xml:space="preserve"> + 42b³ + 54a²b - 36a³b - 28ab³</v>
      </c>
      <c r="Y14">
        <f t="shared" ca="1" si="22"/>
        <v>42</v>
      </c>
      <c r="Z14">
        <f t="shared" ca="1" si="23"/>
        <v>54</v>
      </c>
      <c r="AA14">
        <f t="shared" ca="1" si="24"/>
        <v>-28</v>
      </c>
      <c r="AB14">
        <f t="shared" ca="1" si="25"/>
        <v>-36</v>
      </c>
      <c r="AC14" t="str">
        <f t="shared" ca="1" si="26"/>
        <v>bb²</v>
      </c>
      <c r="AD14" t="str">
        <f t="shared" ca="1" si="27"/>
        <v>ba²</v>
      </c>
      <c r="AE14" t="str">
        <f t="shared" ca="1" si="28"/>
        <v>abb²</v>
      </c>
      <c r="AF14" t="str">
        <f t="shared" ca="1" si="29"/>
        <v>aba²</v>
      </c>
      <c r="AG14" t="str">
        <f t="shared" ca="1" si="9"/>
        <v>b³</v>
      </c>
      <c r="AH14" t="str">
        <f t="shared" ca="1" si="9"/>
        <v>a²b</v>
      </c>
      <c r="AI14" t="str">
        <f t="shared" ca="1" si="9"/>
        <v>ab³</v>
      </c>
      <c r="AJ14" t="str">
        <f t="shared" ca="1" si="9"/>
        <v>a³b</v>
      </c>
      <c r="AK14" t="str">
        <f t="shared" ca="1" si="30"/>
        <v>42b³</v>
      </c>
      <c r="AL14" t="str">
        <f t="shared" ca="1" si="31"/>
        <v>+ 54a²b</v>
      </c>
      <c r="AM14" t="str">
        <f t="shared" ca="1" si="31"/>
        <v>- 28ab³</v>
      </c>
      <c r="AN14" t="str">
        <f t="shared" ca="1" si="31"/>
        <v>- 36a³b</v>
      </c>
      <c r="AO14" t="str">
        <f t="shared" ca="1" si="32"/>
        <v>42b³ + 54a²b - 28ab³ - 36a³b</v>
      </c>
      <c r="AP14" t="str">
        <f t="shared" ca="1" si="10"/>
        <v/>
      </c>
      <c r="AQ14" t="str">
        <f t="shared" ca="1" si="10"/>
        <v/>
      </c>
      <c r="AR14" t="str">
        <f t="shared" ca="1" si="10"/>
        <v/>
      </c>
      <c r="AS14" t="str">
        <f t="shared" ca="1" si="10"/>
        <v/>
      </c>
      <c r="AT14" t="str">
        <f t="shared" ca="1" si="10"/>
        <v/>
      </c>
      <c r="AU14">
        <f t="shared" ca="1" si="10"/>
        <v>42</v>
      </c>
      <c r="AV14" t="str">
        <f t="shared" ca="1" si="10"/>
        <v/>
      </c>
      <c r="AW14">
        <f t="shared" ca="1" si="10"/>
        <v>54</v>
      </c>
      <c r="AX14">
        <f t="shared" ca="1" si="10"/>
        <v>-36</v>
      </c>
      <c r="AY14" t="str">
        <f t="shared" ca="1" si="10"/>
        <v/>
      </c>
      <c r="AZ14">
        <f t="shared" ca="1" si="10"/>
        <v>-28</v>
      </c>
      <c r="BA14" t="str">
        <f t="shared" ca="1" si="10"/>
        <v/>
      </c>
      <c r="BB14" t="str">
        <f t="shared" ca="1" si="10"/>
        <v/>
      </c>
      <c r="BC14" t="str">
        <f t="shared" ca="1" si="11"/>
        <v>42b³ + 54a²b - 28ab³ - 36a³b</v>
      </c>
      <c r="BD14" t="str">
        <f t="shared" ca="1" si="12"/>
        <v/>
      </c>
      <c r="BE14">
        <f t="shared" ca="1" si="13"/>
        <v>4</v>
      </c>
      <c r="BF14" t="str">
        <f t="shared" ca="1" si="14"/>
        <v/>
      </c>
      <c r="BG14" t="str">
        <f t="shared" ca="1" si="14"/>
        <v/>
      </c>
      <c r="BH14" t="str">
        <f t="shared" ca="1" si="14"/>
        <v/>
      </c>
      <c r="BI14" t="str">
        <f t="shared" ca="1" si="14"/>
        <v/>
      </c>
      <c r="BJ14" t="str">
        <f t="shared" ca="1" si="14"/>
        <v/>
      </c>
      <c r="BK14" t="str">
        <f t="shared" ca="1" si="14"/>
        <v xml:space="preserve"> + 42b³</v>
      </c>
      <c r="BL14" t="str">
        <f t="shared" ca="1" si="14"/>
        <v/>
      </c>
      <c r="BM14" t="str">
        <f t="shared" ca="1" si="14"/>
        <v xml:space="preserve"> + 54a²b</v>
      </c>
      <c r="BN14" t="str">
        <f t="shared" ca="1" si="14"/>
        <v xml:space="preserve"> - 36a³b</v>
      </c>
      <c r="BO14" t="str">
        <f t="shared" ca="1" si="14"/>
        <v/>
      </c>
      <c r="BP14" t="str">
        <f t="shared" ca="1" si="14"/>
        <v xml:space="preserve"> - 28ab³</v>
      </c>
      <c r="BQ14" t="str">
        <f t="shared" ca="1" si="14"/>
        <v/>
      </c>
      <c r="BR14" t="str">
        <f t="shared" ca="1" si="14"/>
        <v/>
      </c>
      <c r="BS14" t="str">
        <f t="shared" ca="1" si="33"/>
        <v xml:space="preserve"> + 42b³ + 54a²b - 36a³b - 28ab³</v>
      </c>
      <c r="CA14" s="7" t="s">
        <v>22</v>
      </c>
      <c r="CB14" s="7" t="s">
        <v>22</v>
      </c>
      <c r="CE14">
        <f t="shared" ca="1" si="34"/>
        <v>2</v>
      </c>
      <c r="CF14">
        <f t="shared" ca="1" si="35"/>
        <v>2</v>
      </c>
    </row>
    <row r="15" spans="1:84" x14ac:dyDescent="0.25">
      <c r="A15">
        <f t="shared" ca="1" si="15"/>
        <v>17</v>
      </c>
      <c r="B15">
        <f t="shared" ca="1" si="0"/>
        <v>0.44711053590048011</v>
      </c>
      <c r="C15">
        <f t="shared" ca="1" si="16"/>
        <v>7</v>
      </c>
      <c r="D15">
        <f t="shared" ca="1" si="16"/>
        <v>4</v>
      </c>
      <c r="E15">
        <f t="shared" ca="1" si="16"/>
        <v>4</v>
      </c>
      <c r="F15">
        <f t="shared" ca="1" si="16"/>
        <v>3</v>
      </c>
      <c r="G15">
        <f t="shared" ca="1" si="17"/>
        <v>1</v>
      </c>
      <c r="H15">
        <f t="shared" ca="1" si="1"/>
        <v>4</v>
      </c>
      <c r="I15">
        <f t="shared" ca="1" si="18"/>
        <v>5</v>
      </c>
      <c r="J15">
        <f t="shared" ca="1" si="2"/>
        <v>6</v>
      </c>
      <c r="K15">
        <f t="shared" ca="1" si="19"/>
        <v>1</v>
      </c>
      <c r="L15">
        <f t="shared" ca="1" si="19"/>
        <v>1</v>
      </c>
      <c r="M15">
        <f t="shared" ca="1" si="19"/>
        <v>-1</v>
      </c>
      <c r="N15">
        <f t="shared" ca="1" si="19"/>
        <v>-1</v>
      </c>
      <c r="O15" t="str">
        <f t="shared" ca="1" si="3"/>
        <v/>
      </c>
      <c r="P15" t="str">
        <f t="shared" ca="1" si="4"/>
        <v>+</v>
      </c>
      <c r="Q15" t="str">
        <f t="shared" ca="1" si="20"/>
        <v>-</v>
      </c>
      <c r="R15" t="str">
        <f t="shared" ca="1" si="5"/>
        <v>-</v>
      </c>
      <c r="S15" t="str">
        <f t="shared" ca="1" si="6"/>
        <v>a</v>
      </c>
      <c r="T15" t="str">
        <f t="shared" ca="1" si="6"/>
        <v>ba</v>
      </c>
      <c r="U15" t="str">
        <f t="shared" ca="1" si="7"/>
        <v>b²</v>
      </c>
      <c r="V15" t="str">
        <f t="shared" ca="1" si="7"/>
        <v xml:space="preserve"> </v>
      </c>
      <c r="W15" t="str">
        <f t="shared" ca="1" si="8"/>
        <v xml:space="preserve">(7a + 4ba) · (-4b² - 3 ) </v>
      </c>
      <c r="X15" s="11" t="str">
        <f t="shared" ca="1" si="21"/>
        <v xml:space="preserve"> - 21a - 12ab - 28ab² - 16ab³</v>
      </c>
      <c r="Y15">
        <f t="shared" ca="1" si="22"/>
        <v>-28</v>
      </c>
      <c r="Z15">
        <f t="shared" ca="1" si="23"/>
        <v>-21</v>
      </c>
      <c r="AA15">
        <f t="shared" ca="1" si="24"/>
        <v>-16</v>
      </c>
      <c r="AB15">
        <f t="shared" ca="1" si="25"/>
        <v>-12</v>
      </c>
      <c r="AC15" t="str">
        <f t="shared" ca="1" si="26"/>
        <v>ab²</v>
      </c>
      <c r="AD15" t="str">
        <f t="shared" ca="1" si="27"/>
        <v>a</v>
      </c>
      <c r="AE15" t="str">
        <f t="shared" ca="1" si="28"/>
        <v>bab²</v>
      </c>
      <c r="AF15" t="str">
        <f t="shared" ca="1" si="29"/>
        <v>ba</v>
      </c>
      <c r="AG15" t="str">
        <f t="shared" ca="1" si="9"/>
        <v>ab²</v>
      </c>
      <c r="AH15" t="str">
        <f t="shared" ca="1" si="9"/>
        <v>a</v>
      </c>
      <c r="AI15" t="str">
        <f t="shared" ca="1" si="9"/>
        <v>ab³</v>
      </c>
      <c r="AJ15" t="str">
        <f t="shared" ca="1" si="9"/>
        <v>ab</v>
      </c>
      <c r="AK15" t="str">
        <f t="shared" ca="1" si="30"/>
        <v>-28ab²</v>
      </c>
      <c r="AL15" t="str">
        <f t="shared" ca="1" si="31"/>
        <v>- 21a</v>
      </c>
      <c r="AM15" t="str">
        <f t="shared" ca="1" si="31"/>
        <v>- 16ab³</v>
      </c>
      <c r="AN15" t="str">
        <f t="shared" ca="1" si="31"/>
        <v>- 12ab</v>
      </c>
      <c r="AO15" t="str">
        <f t="shared" ca="1" si="32"/>
        <v>-28ab² - 21a - 16ab³ - 12ab</v>
      </c>
      <c r="AP15">
        <f t="shared" ca="1" si="10"/>
        <v>-21</v>
      </c>
      <c r="AQ15" t="str">
        <f t="shared" ca="1" si="10"/>
        <v/>
      </c>
      <c r="AR15" t="str">
        <f t="shared" ca="1" si="10"/>
        <v/>
      </c>
      <c r="AS15" t="str">
        <f t="shared" ca="1" si="10"/>
        <v/>
      </c>
      <c r="AT15" t="str">
        <f t="shared" ca="1" si="10"/>
        <v/>
      </c>
      <c r="AU15" t="str">
        <f t="shared" ca="1" si="10"/>
        <v/>
      </c>
      <c r="AV15">
        <f t="shared" ca="1" si="10"/>
        <v>-12</v>
      </c>
      <c r="AW15" t="str">
        <f t="shared" ca="1" si="10"/>
        <v/>
      </c>
      <c r="AX15" t="str">
        <f t="shared" ca="1" si="10"/>
        <v/>
      </c>
      <c r="AY15">
        <f t="shared" ca="1" si="10"/>
        <v>-28</v>
      </c>
      <c r="AZ15">
        <f t="shared" ca="1" si="10"/>
        <v>-16</v>
      </c>
      <c r="BA15" t="str">
        <f t="shared" ca="1" si="10"/>
        <v/>
      </c>
      <c r="BB15" t="str">
        <f t="shared" ca="1" si="10"/>
        <v/>
      </c>
      <c r="BC15" t="str">
        <f t="shared" ca="1" si="11"/>
        <v>-28ab² - 21a - 16ab³ - 12ab</v>
      </c>
      <c r="BD15" t="str">
        <f t="shared" ca="1" si="12"/>
        <v/>
      </c>
      <c r="BE15">
        <f t="shared" ca="1" si="13"/>
        <v>4</v>
      </c>
      <c r="BF15" t="str">
        <f t="shared" ca="1" si="14"/>
        <v xml:space="preserve"> - 21a</v>
      </c>
      <c r="BG15" t="str">
        <f t="shared" ca="1" si="14"/>
        <v/>
      </c>
      <c r="BH15" t="str">
        <f t="shared" ca="1" si="14"/>
        <v/>
      </c>
      <c r="BI15" t="str">
        <f t="shared" ca="1" si="14"/>
        <v/>
      </c>
      <c r="BJ15" t="str">
        <f t="shared" ca="1" si="14"/>
        <v/>
      </c>
      <c r="BK15" t="str">
        <f t="shared" ca="1" si="14"/>
        <v/>
      </c>
      <c r="BL15" t="str">
        <f t="shared" ca="1" si="14"/>
        <v xml:space="preserve"> - 12ab</v>
      </c>
      <c r="BM15" t="str">
        <f t="shared" ca="1" si="14"/>
        <v/>
      </c>
      <c r="BN15" t="str">
        <f t="shared" ca="1" si="14"/>
        <v/>
      </c>
      <c r="BO15" t="str">
        <f t="shared" ca="1" si="14"/>
        <v xml:space="preserve"> - 28ab²</v>
      </c>
      <c r="BP15" t="str">
        <f t="shared" ca="1" si="14"/>
        <v xml:space="preserve"> - 16ab³</v>
      </c>
      <c r="BQ15" t="str">
        <f t="shared" ca="1" si="14"/>
        <v/>
      </c>
      <c r="BR15" t="str">
        <f t="shared" ca="1" si="14"/>
        <v/>
      </c>
      <c r="BS15" t="str">
        <f t="shared" ca="1" si="33"/>
        <v xml:space="preserve"> - 21a - 12ab - 28ab² - 16ab³</v>
      </c>
      <c r="CA15" s="7" t="s">
        <v>57</v>
      </c>
      <c r="CB15" s="7" t="s">
        <v>57</v>
      </c>
      <c r="CE15">
        <f t="shared" ca="1" si="34"/>
        <v>4</v>
      </c>
      <c r="CF15">
        <f t="shared" ca="1" si="35"/>
        <v>5</v>
      </c>
    </row>
    <row r="16" spans="1:84" x14ac:dyDescent="0.25">
      <c r="A16">
        <f t="shared" ca="1" si="15"/>
        <v>25</v>
      </c>
      <c r="B16">
        <f t="shared" ca="1" si="0"/>
        <v>0.22753551486270651</v>
      </c>
      <c r="C16">
        <f t="shared" ca="1" si="16"/>
        <v>4</v>
      </c>
      <c r="D16">
        <f t="shared" ca="1" si="16"/>
        <v>5</v>
      </c>
      <c r="E16">
        <f t="shared" ca="1" si="16"/>
        <v>7</v>
      </c>
      <c r="F16">
        <f t="shared" ca="1" si="16"/>
        <v>6</v>
      </c>
      <c r="G16">
        <f t="shared" ca="1" si="17"/>
        <v>1</v>
      </c>
      <c r="H16">
        <f t="shared" ca="1" si="1"/>
        <v>2</v>
      </c>
      <c r="I16">
        <f t="shared" ca="1" si="18"/>
        <v>3</v>
      </c>
      <c r="J16">
        <f t="shared" ca="1" si="2"/>
        <v>7</v>
      </c>
      <c r="K16">
        <f t="shared" ca="1" si="19"/>
        <v>1</v>
      </c>
      <c r="L16">
        <f t="shared" ca="1" si="19"/>
        <v>-1</v>
      </c>
      <c r="M16">
        <f t="shared" ca="1" si="19"/>
        <v>1</v>
      </c>
      <c r="N16">
        <f t="shared" ca="1" si="19"/>
        <v>-1</v>
      </c>
      <c r="O16" t="str">
        <f t="shared" ca="1" si="3"/>
        <v/>
      </c>
      <c r="P16" t="str">
        <f t="shared" ca="1" si="4"/>
        <v>-</v>
      </c>
      <c r="Q16" t="str">
        <f t="shared" ca="1" si="20"/>
        <v/>
      </c>
      <c r="R16" t="str">
        <f t="shared" ca="1" si="5"/>
        <v>-</v>
      </c>
      <c r="S16" t="str">
        <f t="shared" ca="1" si="6"/>
        <v>a</v>
      </c>
      <c r="T16" t="str">
        <f t="shared" ca="1" si="6"/>
        <v>b</v>
      </c>
      <c r="U16" t="str">
        <f t="shared" ca="1" si="7"/>
        <v>ab</v>
      </c>
      <c r="V16" t="str">
        <f t="shared" ca="1" si="7"/>
        <v>ba</v>
      </c>
      <c r="W16" t="str">
        <f t="shared" ca="1" si="8"/>
        <v xml:space="preserve">(4a - 5b) · (7ab - 6ba) </v>
      </c>
      <c r="X16" s="11" t="str">
        <f t="shared" ca="1" si="21"/>
        <v xml:space="preserve"> + 4a²b - 5ab²</v>
      </c>
      <c r="Y16">
        <f t="shared" ca="1" si="22"/>
        <v>28</v>
      </c>
      <c r="Z16">
        <f t="shared" ca="1" si="23"/>
        <v>-24</v>
      </c>
      <c r="AA16">
        <f t="shared" ca="1" si="24"/>
        <v>-35</v>
      </c>
      <c r="AB16">
        <f t="shared" ca="1" si="25"/>
        <v>30</v>
      </c>
      <c r="AC16" t="str">
        <f t="shared" ca="1" si="26"/>
        <v>aab</v>
      </c>
      <c r="AD16" t="str">
        <f t="shared" ca="1" si="27"/>
        <v>aba</v>
      </c>
      <c r="AE16" t="str">
        <f t="shared" ca="1" si="28"/>
        <v>bab</v>
      </c>
      <c r="AF16" t="str">
        <f t="shared" ca="1" si="29"/>
        <v>bba</v>
      </c>
      <c r="AG16" t="str">
        <f t="shared" ca="1" si="9"/>
        <v>a²b</v>
      </c>
      <c r="AH16" t="str">
        <f t="shared" ca="1" si="9"/>
        <v>a²b</v>
      </c>
      <c r="AI16" t="str">
        <f t="shared" ca="1" si="9"/>
        <v>ab²</v>
      </c>
      <c r="AJ16" t="str">
        <f t="shared" ca="1" si="9"/>
        <v>ab²</v>
      </c>
      <c r="AK16" t="str">
        <f t="shared" ca="1" si="30"/>
        <v>28a²b</v>
      </c>
      <c r="AL16" t="str">
        <f t="shared" ca="1" si="31"/>
        <v>- 24a²b</v>
      </c>
      <c r="AM16" t="str">
        <f t="shared" ca="1" si="31"/>
        <v>- 35ab²</v>
      </c>
      <c r="AN16" t="str">
        <f t="shared" ca="1" si="31"/>
        <v>+ 30ab²</v>
      </c>
      <c r="AO16" t="str">
        <f t="shared" ca="1" si="32"/>
        <v>28a²b - 24a²b - 35ab² + 30ab²</v>
      </c>
      <c r="AP16" t="str">
        <f t="shared" ca="1" si="10"/>
        <v/>
      </c>
      <c r="AQ16" t="str">
        <f t="shared" ca="1" si="10"/>
        <v/>
      </c>
      <c r="AR16" t="str">
        <f t="shared" ca="1" si="10"/>
        <v/>
      </c>
      <c r="AS16" t="str">
        <f t="shared" ca="1" si="10"/>
        <v/>
      </c>
      <c r="AT16" t="str">
        <f t="shared" ca="1" si="10"/>
        <v/>
      </c>
      <c r="AU16" t="str">
        <f t="shared" ca="1" si="10"/>
        <v/>
      </c>
      <c r="AV16" t="str">
        <f t="shared" ca="1" si="10"/>
        <v/>
      </c>
      <c r="AW16">
        <f t="shared" ca="1" si="10"/>
        <v>4</v>
      </c>
      <c r="AX16" t="str">
        <f t="shared" ca="1" si="10"/>
        <v/>
      </c>
      <c r="AY16">
        <f t="shared" ca="1" si="10"/>
        <v>-5</v>
      </c>
      <c r="AZ16" t="str">
        <f t="shared" ca="1" si="10"/>
        <v/>
      </c>
      <c r="BA16" t="str">
        <f t="shared" ca="1" si="10"/>
        <v/>
      </c>
      <c r="BB16" t="str">
        <f t="shared" ca="1" si="10"/>
        <v/>
      </c>
      <c r="BC16" t="str">
        <f t="shared" ca="1" si="11"/>
        <v>28a²b - 24a²b - 35ab² + 30ab²</v>
      </c>
      <c r="BD16" t="str">
        <f t="shared" ca="1" si="12"/>
        <v>=  + 4a²b - 5ab²</v>
      </c>
      <c r="BE16">
        <f t="shared" ca="1" si="13"/>
        <v>2</v>
      </c>
      <c r="BF16" t="str">
        <f t="shared" ca="1" si="14"/>
        <v/>
      </c>
      <c r="BG16" t="str">
        <f t="shared" ca="1" si="14"/>
        <v/>
      </c>
      <c r="BH16" t="str">
        <f t="shared" ca="1" si="14"/>
        <v/>
      </c>
      <c r="BI16" t="str">
        <f t="shared" ca="1" si="14"/>
        <v/>
      </c>
      <c r="BJ16" t="str">
        <f t="shared" ca="1" si="14"/>
        <v/>
      </c>
      <c r="BK16" t="str">
        <f t="shared" ca="1" si="14"/>
        <v/>
      </c>
      <c r="BL16" t="str">
        <f t="shared" ca="1" si="14"/>
        <v/>
      </c>
      <c r="BM16" t="str">
        <f t="shared" ca="1" si="14"/>
        <v xml:space="preserve"> + 4a²b</v>
      </c>
      <c r="BN16" t="str">
        <f t="shared" ca="1" si="14"/>
        <v/>
      </c>
      <c r="BO16" t="str">
        <f t="shared" ca="1" si="14"/>
        <v xml:space="preserve"> - 5ab²</v>
      </c>
      <c r="BP16" t="str">
        <f t="shared" ca="1" si="14"/>
        <v/>
      </c>
      <c r="BQ16" t="str">
        <f t="shared" ca="1" si="14"/>
        <v/>
      </c>
      <c r="BR16" t="str">
        <f t="shared" ca="1" si="14"/>
        <v/>
      </c>
      <c r="BS16" t="str">
        <f t="shared" ca="1" si="33"/>
        <v xml:space="preserve"> + 4a²b - 5ab²</v>
      </c>
      <c r="CA16" s="7" t="s">
        <v>73</v>
      </c>
      <c r="CB16" s="7" t="s">
        <v>58</v>
      </c>
      <c r="CE16">
        <f t="shared" ca="1" si="34"/>
        <v>1</v>
      </c>
      <c r="CF16">
        <f t="shared" ca="1" si="35"/>
        <v>7</v>
      </c>
    </row>
    <row r="17" spans="1:84" x14ac:dyDescent="0.25">
      <c r="A17">
        <f t="shared" ca="1" si="15"/>
        <v>24</v>
      </c>
      <c r="B17">
        <f t="shared" ca="1" si="0"/>
        <v>0.24561075261584719</v>
      </c>
      <c r="C17">
        <f t="shared" ca="1" si="16"/>
        <v>9</v>
      </c>
      <c r="D17">
        <f t="shared" ca="1" si="16"/>
        <v>8</v>
      </c>
      <c r="E17">
        <f t="shared" ca="1" si="16"/>
        <v>3</v>
      </c>
      <c r="F17">
        <f t="shared" ca="1" si="16"/>
        <v>5</v>
      </c>
      <c r="G17">
        <f t="shared" ca="1" si="17"/>
        <v>3</v>
      </c>
      <c r="H17">
        <f t="shared" ca="1" si="1"/>
        <v>1</v>
      </c>
      <c r="I17">
        <f t="shared" ca="1" si="18"/>
        <v>5</v>
      </c>
      <c r="J17">
        <f t="shared" ca="1" si="2"/>
        <v>2</v>
      </c>
      <c r="K17">
        <f t="shared" ca="1" si="19"/>
        <v>-1</v>
      </c>
      <c r="L17">
        <f t="shared" ca="1" si="19"/>
        <v>-1</v>
      </c>
      <c r="M17">
        <f t="shared" ca="1" si="19"/>
        <v>1</v>
      </c>
      <c r="N17">
        <f t="shared" ca="1" si="19"/>
        <v>-1</v>
      </c>
      <c r="O17" t="str">
        <f t="shared" ca="1" si="3"/>
        <v>-</v>
      </c>
      <c r="P17" t="str">
        <f t="shared" ca="1" si="4"/>
        <v>-</v>
      </c>
      <c r="Q17" t="str">
        <f t="shared" ca="1" si="20"/>
        <v/>
      </c>
      <c r="R17" t="str">
        <f t="shared" ca="1" si="5"/>
        <v>-</v>
      </c>
      <c r="S17" t="str">
        <f t="shared" ca="1" si="6"/>
        <v>ab</v>
      </c>
      <c r="T17" t="str">
        <f t="shared" ca="1" si="6"/>
        <v>a</v>
      </c>
      <c r="U17" t="str">
        <f t="shared" ca="1" si="7"/>
        <v>b²</v>
      </c>
      <c r="V17" t="str">
        <f t="shared" ca="1" si="7"/>
        <v>a²</v>
      </c>
      <c r="W17" t="str">
        <f t="shared" ca="1" si="8"/>
        <v xml:space="preserve">(-9ab - 8a) · (3b² - 5a²) </v>
      </c>
      <c r="X17" s="11" t="str">
        <f t="shared" ca="1" si="21"/>
        <v xml:space="preserve"> + 40a³ + 45a³b - 24ab² - 27ab³</v>
      </c>
      <c r="Y17">
        <f t="shared" ca="1" si="22"/>
        <v>-27</v>
      </c>
      <c r="Z17">
        <f t="shared" ca="1" si="23"/>
        <v>45</v>
      </c>
      <c r="AA17">
        <f t="shared" ca="1" si="24"/>
        <v>-24</v>
      </c>
      <c r="AB17">
        <f t="shared" ca="1" si="25"/>
        <v>40</v>
      </c>
      <c r="AC17" t="str">
        <f t="shared" ca="1" si="26"/>
        <v>abb²</v>
      </c>
      <c r="AD17" t="str">
        <f t="shared" ca="1" si="27"/>
        <v>aba²</v>
      </c>
      <c r="AE17" t="str">
        <f t="shared" ca="1" si="28"/>
        <v>ab²</v>
      </c>
      <c r="AF17" t="str">
        <f t="shared" ca="1" si="29"/>
        <v>aa²</v>
      </c>
      <c r="AG17" t="str">
        <f t="shared" ca="1" si="9"/>
        <v>ab³</v>
      </c>
      <c r="AH17" t="str">
        <f t="shared" ca="1" si="9"/>
        <v>a³b</v>
      </c>
      <c r="AI17" t="str">
        <f t="shared" ca="1" si="9"/>
        <v>ab²</v>
      </c>
      <c r="AJ17" t="str">
        <f t="shared" ca="1" si="9"/>
        <v>a³</v>
      </c>
      <c r="AK17" t="str">
        <f t="shared" ca="1" si="30"/>
        <v>-27ab³</v>
      </c>
      <c r="AL17" t="str">
        <f t="shared" ca="1" si="31"/>
        <v>+ 45a³b</v>
      </c>
      <c r="AM17" t="str">
        <f t="shared" ca="1" si="31"/>
        <v>- 24ab²</v>
      </c>
      <c r="AN17" t="str">
        <f t="shared" ca="1" si="31"/>
        <v>+ 40a³</v>
      </c>
      <c r="AO17" t="str">
        <f t="shared" ca="1" si="32"/>
        <v>-27ab³ + 45a³b - 24ab² + 40a³</v>
      </c>
      <c r="AP17" t="str">
        <f t="shared" ca="1" si="10"/>
        <v/>
      </c>
      <c r="AQ17" t="str">
        <f t="shared" ca="1" si="10"/>
        <v/>
      </c>
      <c r="AR17">
        <f t="shared" ca="1" si="10"/>
        <v>40</v>
      </c>
      <c r="AS17" t="str">
        <f t="shared" ca="1" si="10"/>
        <v/>
      </c>
      <c r="AT17" t="str">
        <f t="shared" ca="1" si="10"/>
        <v/>
      </c>
      <c r="AU17" t="str">
        <f t="shared" ca="1" si="10"/>
        <v/>
      </c>
      <c r="AV17" t="str">
        <f t="shared" ca="1" si="10"/>
        <v/>
      </c>
      <c r="AW17" t="str">
        <f t="shared" ca="1" si="10"/>
        <v/>
      </c>
      <c r="AX17">
        <f t="shared" ca="1" si="10"/>
        <v>45</v>
      </c>
      <c r="AY17">
        <f t="shared" ca="1" si="10"/>
        <v>-24</v>
      </c>
      <c r="AZ17">
        <f t="shared" ca="1" si="10"/>
        <v>-27</v>
      </c>
      <c r="BA17" t="str">
        <f t="shared" ca="1" si="10"/>
        <v/>
      </c>
      <c r="BB17" t="str">
        <f t="shared" ca="1" si="10"/>
        <v/>
      </c>
      <c r="BC17" t="str">
        <f t="shared" ca="1" si="11"/>
        <v>-27ab³ + 45a³b - 24ab² + 40a³</v>
      </c>
      <c r="BD17" t="str">
        <f t="shared" ca="1" si="12"/>
        <v/>
      </c>
      <c r="BE17">
        <f t="shared" ca="1" si="13"/>
        <v>4</v>
      </c>
      <c r="BF17" t="str">
        <f t="shared" ca="1" si="14"/>
        <v/>
      </c>
      <c r="BG17" t="str">
        <f t="shared" ca="1" si="14"/>
        <v/>
      </c>
      <c r="BH17" t="str">
        <f t="shared" ca="1" si="14"/>
        <v xml:space="preserve"> + 40a³</v>
      </c>
      <c r="BI17" t="str">
        <f t="shared" ca="1" si="14"/>
        <v/>
      </c>
      <c r="BJ17" t="str">
        <f t="shared" ca="1" si="14"/>
        <v/>
      </c>
      <c r="BK17" t="str">
        <f t="shared" ca="1" si="14"/>
        <v/>
      </c>
      <c r="BL17" t="str">
        <f t="shared" ca="1" si="14"/>
        <v/>
      </c>
      <c r="BM17" t="str">
        <f t="shared" ca="1" si="14"/>
        <v/>
      </c>
      <c r="BN17" t="str">
        <f t="shared" ca="1" si="14"/>
        <v xml:space="preserve"> + 45a³b</v>
      </c>
      <c r="BO17" t="str">
        <f t="shared" ca="1" si="14"/>
        <v xml:space="preserve"> - 24ab²</v>
      </c>
      <c r="BP17" t="str">
        <f t="shared" ca="1" si="14"/>
        <v xml:space="preserve"> - 27ab³</v>
      </c>
      <c r="BQ17" t="str">
        <f t="shared" ca="1" si="14"/>
        <v/>
      </c>
      <c r="BR17" t="str">
        <f t="shared" ca="1" si="14"/>
        <v/>
      </c>
      <c r="BS17" t="str">
        <f t="shared" ca="1" si="33"/>
        <v xml:space="preserve"> + 40a³ + 45a³b - 24ab² - 27ab³</v>
      </c>
      <c r="CA17" s="7" t="s">
        <v>74</v>
      </c>
      <c r="CB17" s="7" t="s">
        <v>59</v>
      </c>
      <c r="CE17">
        <f t="shared" ca="1" si="34"/>
        <v>1</v>
      </c>
      <c r="CF17">
        <f t="shared" ca="1" si="35"/>
        <v>2</v>
      </c>
    </row>
    <row r="18" spans="1:84" x14ac:dyDescent="0.25">
      <c r="A18">
        <f t="shared" ca="1" si="15"/>
        <v>26</v>
      </c>
      <c r="B18">
        <f t="shared" ca="1" si="0"/>
        <v>0.18558691130031091</v>
      </c>
      <c r="C18">
        <f t="shared" ca="1" si="16"/>
        <v>3</v>
      </c>
      <c r="D18">
        <f t="shared" ca="1" si="16"/>
        <v>6</v>
      </c>
      <c r="E18">
        <f t="shared" ca="1" si="16"/>
        <v>4</v>
      </c>
      <c r="F18">
        <f t="shared" ca="1" si="16"/>
        <v>5</v>
      </c>
      <c r="G18">
        <f t="shared" ca="1" si="17"/>
        <v>3</v>
      </c>
      <c r="H18">
        <f t="shared" ca="1" si="1"/>
        <v>1</v>
      </c>
      <c r="I18">
        <f t="shared" ca="1" si="18"/>
        <v>4</v>
      </c>
      <c r="J18">
        <f t="shared" ca="1" si="2"/>
        <v>5</v>
      </c>
      <c r="K18">
        <f t="shared" ca="1" si="19"/>
        <v>1</v>
      </c>
      <c r="L18">
        <f t="shared" ca="1" si="19"/>
        <v>1</v>
      </c>
      <c r="M18">
        <f t="shared" ca="1" si="19"/>
        <v>-1</v>
      </c>
      <c r="N18">
        <f t="shared" ca="1" si="19"/>
        <v>-1</v>
      </c>
      <c r="O18" t="str">
        <f t="shared" ca="1" si="3"/>
        <v/>
      </c>
      <c r="P18" t="str">
        <f t="shared" ca="1" si="4"/>
        <v>+</v>
      </c>
      <c r="Q18" t="str">
        <f t="shared" ca="1" si="20"/>
        <v>-</v>
      </c>
      <c r="R18" t="str">
        <f t="shared" ca="1" si="5"/>
        <v>-</v>
      </c>
      <c r="S18" t="str">
        <f t="shared" ca="1" si="6"/>
        <v>ab</v>
      </c>
      <c r="T18" t="str">
        <f t="shared" ca="1" si="6"/>
        <v>a</v>
      </c>
      <c r="U18" t="str">
        <f t="shared" ca="1" si="7"/>
        <v>b</v>
      </c>
      <c r="V18" t="str">
        <f t="shared" ca="1" si="7"/>
        <v>b²</v>
      </c>
      <c r="W18" t="str">
        <f t="shared" ca="1" si="8"/>
        <v xml:space="preserve">(3ab + 6a) · (-4b - 5b²) </v>
      </c>
      <c r="X18" s="11" t="str">
        <f t="shared" ca="1" si="21"/>
        <v xml:space="preserve"> - 24ab - 42ab² - 15ab³</v>
      </c>
      <c r="Y18">
        <f t="shared" ca="1" si="22"/>
        <v>-12</v>
      </c>
      <c r="Z18">
        <f t="shared" ca="1" si="23"/>
        <v>-15</v>
      </c>
      <c r="AA18">
        <f t="shared" ca="1" si="24"/>
        <v>-24</v>
      </c>
      <c r="AB18">
        <f t="shared" ca="1" si="25"/>
        <v>-30</v>
      </c>
      <c r="AC18" t="str">
        <f t="shared" ca="1" si="26"/>
        <v>abb</v>
      </c>
      <c r="AD18" t="str">
        <f t="shared" ca="1" si="27"/>
        <v>abb²</v>
      </c>
      <c r="AE18" t="str">
        <f t="shared" ca="1" si="28"/>
        <v>ab</v>
      </c>
      <c r="AF18" t="str">
        <f t="shared" ca="1" si="29"/>
        <v>ab²</v>
      </c>
      <c r="AG18" t="str">
        <f t="shared" ca="1" si="9"/>
        <v>ab²</v>
      </c>
      <c r="AH18" t="str">
        <f t="shared" ca="1" si="9"/>
        <v>ab³</v>
      </c>
      <c r="AI18" t="str">
        <f t="shared" ca="1" si="9"/>
        <v>ab</v>
      </c>
      <c r="AJ18" t="str">
        <f t="shared" ca="1" si="9"/>
        <v>ab²</v>
      </c>
      <c r="AK18" t="str">
        <f t="shared" ca="1" si="30"/>
        <v>-12ab²</v>
      </c>
      <c r="AL18" t="str">
        <f t="shared" ca="1" si="31"/>
        <v>- 15ab³</v>
      </c>
      <c r="AM18" t="str">
        <f t="shared" ca="1" si="31"/>
        <v>- 24ab</v>
      </c>
      <c r="AN18" t="str">
        <f t="shared" ca="1" si="31"/>
        <v>- 30ab²</v>
      </c>
      <c r="AO18" t="str">
        <f t="shared" ca="1" si="32"/>
        <v>-12ab² - 15ab³ - 24ab - 30ab²</v>
      </c>
      <c r="AP18" t="str">
        <f t="shared" ca="1" si="10"/>
        <v/>
      </c>
      <c r="AQ18" t="str">
        <f t="shared" ca="1" si="10"/>
        <v/>
      </c>
      <c r="AR18" t="str">
        <f t="shared" ca="1" si="10"/>
        <v/>
      </c>
      <c r="AS18" t="str">
        <f t="shared" ca="1" si="10"/>
        <v/>
      </c>
      <c r="AT18" t="str">
        <f t="shared" ca="1" si="10"/>
        <v/>
      </c>
      <c r="AU18" t="str">
        <f t="shared" ca="1" si="10"/>
        <v/>
      </c>
      <c r="AV18">
        <f t="shared" ca="1" si="10"/>
        <v>-24</v>
      </c>
      <c r="AW18" t="str">
        <f t="shared" ca="1" si="10"/>
        <v/>
      </c>
      <c r="AX18" t="str">
        <f t="shared" ca="1" si="10"/>
        <v/>
      </c>
      <c r="AY18">
        <f t="shared" ca="1" si="10"/>
        <v>-42</v>
      </c>
      <c r="AZ18">
        <f t="shared" ca="1" si="10"/>
        <v>-15</v>
      </c>
      <c r="BA18" t="str">
        <f t="shared" ca="1" si="10"/>
        <v/>
      </c>
      <c r="BB18" t="str">
        <f t="shared" ca="1" si="10"/>
        <v/>
      </c>
      <c r="BC18" t="str">
        <f t="shared" ca="1" si="11"/>
        <v>-12ab² - 15ab³ - 24ab - 30ab²</v>
      </c>
      <c r="BD18" t="str">
        <f t="shared" ca="1" si="12"/>
        <v>=  - 24ab - 42ab² - 15ab³</v>
      </c>
      <c r="BE18">
        <f t="shared" ca="1" si="13"/>
        <v>3</v>
      </c>
      <c r="BF18" t="str">
        <f t="shared" ca="1" si="14"/>
        <v/>
      </c>
      <c r="BG18" t="str">
        <f t="shared" ca="1" si="14"/>
        <v/>
      </c>
      <c r="BH18" t="str">
        <f t="shared" ca="1" si="14"/>
        <v/>
      </c>
      <c r="BI18" t="str">
        <f t="shared" ca="1" si="14"/>
        <v/>
      </c>
      <c r="BJ18" t="str">
        <f t="shared" ca="1" si="14"/>
        <v/>
      </c>
      <c r="BK18" t="str">
        <f t="shared" ca="1" si="14"/>
        <v/>
      </c>
      <c r="BL18" t="str">
        <f t="shared" ca="1" si="14"/>
        <v xml:space="preserve"> - 24ab</v>
      </c>
      <c r="BM18" t="str">
        <f t="shared" ca="1" si="14"/>
        <v/>
      </c>
      <c r="BN18" t="str">
        <f t="shared" ca="1" si="14"/>
        <v/>
      </c>
      <c r="BO18" t="str">
        <f t="shared" ca="1" si="14"/>
        <v xml:space="preserve"> - 42ab²</v>
      </c>
      <c r="BP18" t="str">
        <f t="shared" ca="1" si="14"/>
        <v xml:space="preserve"> - 15ab³</v>
      </c>
      <c r="BQ18" t="str">
        <f t="shared" ca="1" si="14"/>
        <v/>
      </c>
      <c r="BR18" t="str">
        <f t="shared" ca="1" si="14"/>
        <v/>
      </c>
      <c r="BS18" t="str">
        <f t="shared" ca="1" si="33"/>
        <v xml:space="preserve"> - 24ab - 42ab² - 15ab³</v>
      </c>
      <c r="CA18" s="7" t="s">
        <v>75</v>
      </c>
      <c r="CB18" s="7" t="s">
        <v>62</v>
      </c>
      <c r="CE18">
        <f t="shared" ca="1" si="34"/>
        <v>1</v>
      </c>
      <c r="CF18">
        <f t="shared" ca="1" si="35"/>
        <v>4</v>
      </c>
    </row>
    <row r="19" spans="1:84" x14ac:dyDescent="0.25">
      <c r="A19">
        <f t="shared" ca="1" si="15"/>
        <v>12</v>
      </c>
      <c r="B19">
        <f t="shared" ca="1" si="0"/>
        <v>0.59932916401137226</v>
      </c>
      <c r="C19">
        <f t="shared" ca="1" si="16"/>
        <v>6</v>
      </c>
      <c r="D19">
        <f t="shared" ca="1" si="16"/>
        <v>2</v>
      </c>
      <c r="E19">
        <f t="shared" ca="1" si="16"/>
        <v>7</v>
      </c>
      <c r="F19">
        <f t="shared" ca="1" si="16"/>
        <v>5</v>
      </c>
      <c r="G19">
        <f t="shared" ca="1" si="17"/>
        <v>4</v>
      </c>
      <c r="H19">
        <f t="shared" ca="1" si="1"/>
        <v>1</v>
      </c>
      <c r="I19">
        <f t="shared" ca="1" si="18"/>
        <v>6</v>
      </c>
      <c r="J19">
        <f t="shared" ca="1" si="2"/>
        <v>4</v>
      </c>
      <c r="K19">
        <f t="shared" ca="1" si="19"/>
        <v>-1</v>
      </c>
      <c r="L19">
        <f t="shared" ca="1" si="19"/>
        <v>-1</v>
      </c>
      <c r="M19">
        <f t="shared" ca="1" si="19"/>
        <v>-1</v>
      </c>
      <c r="N19">
        <f t="shared" ca="1" si="19"/>
        <v>1</v>
      </c>
      <c r="O19" t="str">
        <f t="shared" ca="1" si="3"/>
        <v>-</v>
      </c>
      <c r="P19" t="str">
        <f t="shared" ca="1" si="4"/>
        <v>-</v>
      </c>
      <c r="Q19" t="str">
        <f t="shared" ca="1" si="20"/>
        <v>-</v>
      </c>
      <c r="R19" t="str">
        <f t="shared" ca="1" si="5"/>
        <v>+</v>
      </c>
      <c r="S19" t="str">
        <f t="shared" ca="1" si="6"/>
        <v>ba</v>
      </c>
      <c r="T19" t="str">
        <f t="shared" ca="1" si="6"/>
        <v>a</v>
      </c>
      <c r="U19" t="str">
        <f t="shared" ca="1" si="7"/>
        <v xml:space="preserve"> </v>
      </c>
      <c r="V19" t="str">
        <f t="shared" ca="1" si="7"/>
        <v>b</v>
      </c>
      <c r="W19" t="str">
        <f t="shared" ca="1" si="8"/>
        <v xml:space="preserve">(-6ba - 2a) · (-7  + 5b) </v>
      </c>
      <c r="X19" s="11" t="str">
        <f t="shared" ca="1" si="21"/>
        <v xml:space="preserve"> + 14a + 32ab - 30ab²</v>
      </c>
      <c r="Y19">
        <f t="shared" ca="1" si="22"/>
        <v>42</v>
      </c>
      <c r="Z19">
        <f t="shared" ca="1" si="23"/>
        <v>-30</v>
      </c>
      <c r="AA19">
        <f t="shared" ca="1" si="24"/>
        <v>14</v>
      </c>
      <c r="AB19">
        <f t="shared" ca="1" si="25"/>
        <v>-10</v>
      </c>
      <c r="AC19" t="str">
        <f t="shared" ca="1" si="26"/>
        <v>ba</v>
      </c>
      <c r="AD19" t="str">
        <f t="shared" ca="1" si="27"/>
        <v>bab</v>
      </c>
      <c r="AE19" t="str">
        <f t="shared" ca="1" si="28"/>
        <v>a</v>
      </c>
      <c r="AF19" t="str">
        <f t="shared" ca="1" si="29"/>
        <v>ab</v>
      </c>
      <c r="AG19" t="str">
        <f t="shared" ca="1" si="9"/>
        <v>ab</v>
      </c>
      <c r="AH19" t="str">
        <f t="shared" ca="1" si="9"/>
        <v>ab²</v>
      </c>
      <c r="AI19" t="str">
        <f t="shared" ca="1" si="9"/>
        <v>a</v>
      </c>
      <c r="AJ19" t="str">
        <f t="shared" ca="1" si="9"/>
        <v>ab</v>
      </c>
      <c r="AK19" t="str">
        <f t="shared" ca="1" si="30"/>
        <v>42ab</v>
      </c>
      <c r="AL19" t="str">
        <f t="shared" ca="1" si="31"/>
        <v>- 30ab²</v>
      </c>
      <c r="AM19" t="str">
        <f t="shared" ca="1" si="31"/>
        <v>+ 14a</v>
      </c>
      <c r="AN19" t="str">
        <f t="shared" ca="1" si="31"/>
        <v>- 10ab</v>
      </c>
      <c r="AO19" t="str">
        <f t="shared" ca="1" si="32"/>
        <v>42ab - 30ab² + 14a - 10ab</v>
      </c>
      <c r="AP19">
        <f t="shared" ca="1" si="10"/>
        <v>14</v>
      </c>
      <c r="AQ19" t="str">
        <f t="shared" ca="1" si="10"/>
        <v/>
      </c>
      <c r="AR19" t="str">
        <f t="shared" ca="1" si="10"/>
        <v/>
      </c>
      <c r="AS19" t="str">
        <f t="shared" ca="1" si="10"/>
        <v/>
      </c>
      <c r="AT19" t="str">
        <f t="shared" ca="1" si="10"/>
        <v/>
      </c>
      <c r="AU19" t="str">
        <f t="shared" ca="1" si="10"/>
        <v/>
      </c>
      <c r="AV19">
        <f t="shared" ca="1" si="10"/>
        <v>32</v>
      </c>
      <c r="AW19" t="str">
        <f t="shared" ca="1" si="10"/>
        <v/>
      </c>
      <c r="AX19" t="str">
        <f t="shared" ca="1" si="10"/>
        <v/>
      </c>
      <c r="AY19">
        <f t="shared" ca="1" si="10"/>
        <v>-30</v>
      </c>
      <c r="AZ19" t="str">
        <f t="shared" ca="1" si="10"/>
        <v/>
      </c>
      <c r="BA19" t="str">
        <f t="shared" ca="1" si="10"/>
        <v/>
      </c>
      <c r="BB19" t="str">
        <f t="shared" ca="1" si="10"/>
        <v/>
      </c>
      <c r="BC19" t="str">
        <f t="shared" ca="1" si="11"/>
        <v>42ab - 30ab² + 14a - 10ab</v>
      </c>
      <c r="BD19" t="str">
        <f t="shared" ca="1" si="12"/>
        <v>=  + 14a + 32ab - 30ab²</v>
      </c>
      <c r="BE19">
        <f t="shared" ca="1" si="13"/>
        <v>3</v>
      </c>
      <c r="BF19" t="str">
        <f t="shared" ref="BF19:BR30" ca="1" si="36">IF(AP19&lt;&gt;"",IF(AP19&lt;0," - "&amp;ABS(AP19)&amp;AP$2,IF(AP19&gt;0," + "&amp;ABS(AP19)&amp;AP$2,"")),"")</f>
        <v xml:space="preserve"> + 14a</v>
      </c>
      <c r="BG19" t="str">
        <f t="shared" ca="1" si="36"/>
        <v/>
      </c>
      <c r="BH19" t="str">
        <f t="shared" ca="1" si="36"/>
        <v/>
      </c>
      <c r="BI19" t="str">
        <f t="shared" ca="1" si="36"/>
        <v/>
      </c>
      <c r="BJ19" t="str">
        <f t="shared" ca="1" si="36"/>
        <v/>
      </c>
      <c r="BK19" t="str">
        <f t="shared" ca="1" si="36"/>
        <v/>
      </c>
      <c r="BL19" t="str">
        <f t="shared" ca="1" si="36"/>
        <v xml:space="preserve"> + 32ab</v>
      </c>
      <c r="BM19" t="str">
        <f t="shared" ca="1" si="36"/>
        <v/>
      </c>
      <c r="BN19" t="str">
        <f t="shared" ca="1" si="36"/>
        <v/>
      </c>
      <c r="BO19" t="str">
        <f t="shared" ca="1" si="36"/>
        <v xml:space="preserve"> - 30ab²</v>
      </c>
      <c r="BP19" t="str">
        <f t="shared" ca="1" si="36"/>
        <v/>
      </c>
      <c r="BQ19" t="str">
        <f t="shared" ca="1" si="36"/>
        <v/>
      </c>
      <c r="BR19" t="str">
        <f t="shared" ca="1" si="36"/>
        <v/>
      </c>
      <c r="BS19" t="str">
        <f t="shared" ca="1" si="33"/>
        <v xml:space="preserve"> + 14a + 32ab - 30ab²</v>
      </c>
      <c r="CA19" s="7" t="s">
        <v>76</v>
      </c>
      <c r="CB19" s="7" t="s">
        <v>60</v>
      </c>
      <c r="CE19">
        <f t="shared" ca="1" si="34"/>
        <v>1</v>
      </c>
      <c r="CF19">
        <f t="shared" ca="1" si="35"/>
        <v>4</v>
      </c>
    </row>
    <row r="20" spans="1:84" x14ac:dyDescent="0.25">
      <c r="A20">
        <f t="shared" ca="1" si="15"/>
        <v>8</v>
      </c>
      <c r="B20">
        <f t="shared" ca="1" si="0"/>
        <v>0.72639866700816225</v>
      </c>
      <c r="C20">
        <f t="shared" ca="1" si="16"/>
        <v>4</v>
      </c>
      <c r="D20">
        <f t="shared" ca="1" si="16"/>
        <v>7</v>
      </c>
      <c r="E20">
        <f t="shared" ca="1" si="16"/>
        <v>5</v>
      </c>
      <c r="F20">
        <f t="shared" ca="1" si="16"/>
        <v>5</v>
      </c>
      <c r="G20">
        <f t="shared" ca="1" si="17"/>
        <v>4</v>
      </c>
      <c r="H20">
        <f t="shared" ca="1" si="1"/>
        <v>3</v>
      </c>
      <c r="I20">
        <f t="shared" ca="1" si="18"/>
        <v>5</v>
      </c>
      <c r="J20">
        <f t="shared" ca="1" si="2"/>
        <v>2</v>
      </c>
      <c r="K20">
        <f t="shared" ca="1" si="19"/>
        <v>-1</v>
      </c>
      <c r="L20">
        <f t="shared" ca="1" si="19"/>
        <v>-1</v>
      </c>
      <c r="M20">
        <f t="shared" ca="1" si="19"/>
        <v>1</v>
      </c>
      <c r="N20">
        <f t="shared" ca="1" si="19"/>
        <v>1</v>
      </c>
      <c r="O20" t="str">
        <f t="shared" ca="1" si="3"/>
        <v>-</v>
      </c>
      <c r="P20" t="str">
        <f t="shared" ca="1" si="4"/>
        <v>-</v>
      </c>
      <c r="Q20" t="str">
        <f t="shared" ca="1" si="20"/>
        <v/>
      </c>
      <c r="R20" t="str">
        <f t="shared" ca="1" si="5"/>
        <v>+</v>
      </c>
      <c r="S20" t="str">
        <f t="shared" ca="1" si="6"/>
        <v>ba</v>
      </c>
      <c r="T20" t="str">
        <f t="shared" ca="1" si="6"/>
        <v>ab</v>
      </c>
      <c r="U20" t="str">
        <f t="shared" ca="1" si="7"/>
        <v>b²</v>
      </c>
      <c r="V20" t="str">
        <f t="shared" ca="1" si="7"/>
        <v>a²</v>
      </c>
      <c r="W20" t="str">
        <f t="shared" ca="1" si="8"/>
        <v xml:space="preserve">(-4ba - 7ab) · (5b² + 5a²) </v>
      </c>
      <c r="X20" s="11" t="str">
        <f t="shared" ca="1" si="21"/>
        <v xml:space="preserve"> - 55a³b - 55ab³</v>
      </c>
      <c r="Y20">
        <f t="shared" ca="1" si="22"/>
        <v>-20</v>
      </c>
      <c r="Z20">
        <f t="shared" ca="1" si="23"/>
        <v>-20</v>
      </c>
      <c r="AA20">
        <f t="shared" ca="1" si="24"/>
        <v>-35</v>
      </c>
      <c r="AB20">
        <f t="shared" ca="1" si="25"/>
        <v>-35</v>
      </c>
      <c r="AC20" t="str">
        <f t="shared" ca="1" si="26"/>
        <v>bab²</v>
      </c>
      <c r="AD20" t="str">
        <f t="shared" ca="1" si="27"/>
        <v>baa²</v>
      </c>
      <c r="AE20" t="str">
        <f t="shared" ca="1" si="28"/>
        <v>abb²</v>
      </c>
      <c r="AF20" t="str">
        <f t="shared" ca="1" si="29"/>
        <v>aba²</v>
      </c>
      <c r="AG20" t="str">
        <f t="shared" ca="1" si="9"/>
        <v>ab³</v>
      </c>
      <c r="AH20" t="str">
        <f t="shared" ca="1" si="9"/>
        <v>a³b</v>
      </c>
      <c r="AI20" t="str">
        <f t="shared" ca="1" si="9"/>
        <v>ab³</v>
      </c>
      <c r="AJ20" t="str">
        <f t="shared" ca="1" si="9"/>
        <v>a³b</v>
      </c>
      <c r="AK20" t="str">
        <f t="shared" ca="1" si="30"/>
        <v>-20ab³</v>
      </c>
      <c r="AL20" t="str">
        <f t="shared" ca="1" si="31"/>
        <v>- 20a³b</v>
      </c>
      <c r="AM20" t="str">
        <f t="shared" ca="1" si="31"/>
        <v>- 35ab³</v>
      </c>
      <c r="AN20" t="str">
        <f t="shared" ca="1" si="31"/>
        <v>- 35a³b</v>
      </c>
      <c r="AO20" t="str">
        <f t="shared" ca="1" si="32"/>
        <v>-20ab³ - 20a³b - 35ab³ - 35a³b</v>
      </c>
      <c r="AP20" t="str">
        <f t="shared" ref="AP20:BB30" ca="1" si="37">IF(SUMIF($AG20:$AJ20,AP$2,$Y20:$AB20)&lt;&gt;0,SUMIF($AG20:$AJ20,AP$2,$Y20:$AB20),"")</f>
        <v/>
      </c>
      <c r="AQ20" t="str">
        <f t="shared" ca="1" si="37"/>
        <v/>
      </c>
      <c r="AR20" t="str">
        <f t="shared" ca="1" si="37"/>
        <v/>
      </c>
      <c r="AS20" t="str">
        <f t="shared" ca="1" si="37"/>
        <v/>
      </c>
      <c r="AT20" t="str">
        <f t="shared" ca="1" si="37"/>
        <v/>
      </c>
      <c r="AU20" t="str">
        <f t="shared" ca="1" si="37"/>
        <v/>
      </c>
      <c r="AV20" t="str">
        <f t="shared" ca="1" si="37"/>
        <v/>
      </c>
      <c r="AW20" t="str">
        <f t="shared" ca="1" si="37"/>
        <v/>
      </c>
      <c r="AX20">
        <f t="shared" ca="1" si="37"/>
        <v>-55</v>
      </c>
      <c r="AY20" t="str">
        <f t="shared" ca="1" si="37"/>
        <v/>
      </c>
      <c r="AZ20">
        <f t="shared" ca="1" si="37"/>
        <v>-55</v>
      </c>
      <c r="BA20" t="str">
        <f t="shared" ca="1" si="37"/>
        <v/>
      </c>
      <c r="BB20" t="str">
        <f t="shared" ca="1" si="37"/>
        <v/>
      </c>
      <c r="BC20" t="str">
        <f t="shared" ca="1" si="11"/>
        <v>-20ab³ - 20a³b - 35ab³ - 35a³b</v>
      </c>
      <c r="BD20" t="str">
        <f t="shared" ca="1" si="12"/>
        <v>=  - 55a³b - 55ab³</v>
      </c>
      <c r="BE20">
        <f t="shared" ca="1" si="13"/>
        <v>2</v>
      </c>
      <c r="BF20" t="str">
        <f t="shared" ca="1" si="36"/>
        <v/>
      </c>
      <c r="BG20" t="str">
        <f t="shared" ca="1" si="36"/>
        <v/>
      </c>
      <c r="BH20" t="str">
        <f t="shared" ca="1" si="36"/>
        <v/>
      </c>
      <c r="BI20" t="str">
        <f t="shared" ca="1" si="36"/>
        <v/>
      </c>
      <c r="BJ20" t="str">
        <f t="shared" ca="1" si="36"/>
        <v/>
      </c>
      <c r="BK20" t="str">
        <f t="shared" ca="1" si="36"/>
        <v/>
      </c>
      <c r="BL20" t="str">
        <f t="shared" ca="1" si="36"/>
        <v/>
      </c>
      <c r="BM20" t="str">
        <f t="shared" ca="1" si="36"/>
        <v/>
      </c>
      <c r="BN20" t="str">
        <f t="shared" ca="1" si="36"/>
        <v xml:space="preserve"> - 55a³b</v>
      </c>
      <c r="BO20" t="str">
        <f t="shared" ca="1" si="36"/>
        <v/>
      </c>
      <c r="BP20" t="str">
        <f t="shared" ca="1" si="36"/>
        <v xml:space="preserve"> - 55ab³</v>
      </c>
      <c r="BQ20" t="str">
        <f t="shared" ca="1" si="36"/>
        <v/>
      </c>
      <c r="BR20" t="str">
        <f t="shared" ca="1" si="36"/>
        <v/>
      </c>
      <c r="BS20" t="str">
        <f t="shared" ca="1" si="33"/>
        <v xml:space="preserve"> - 55a³b - 55ab³</v>
      </c>
      <c r="CA20" s="7" t="s">
        <v>77</v>
      </c>
      <c r="CB20" s="7" t="s">
        <v>61</v>
      </c>
      <c r="CE20">
        <f t="shared" ca="1" si="34"/>
        <v>3</v>
      </c>
      <c r="CF20">
        <f t="shared" ca="1" si="35"/>
        <v>2</v>
      </c>
    </row>
    <row r="21" spans="1:84" x14ac:dyDescent="0.25">
      <c r="A21">
        <f t="shared" ca="1" si="15"/>
        <v>21</v>
      </c>
      <c r="B21">
        <f t="shared" ca="1" si="0"/>
        <v>0.32590727929221353</v>
      </c>
      <c r="C21">
        <f t="shared" ca="1" si="16"/>
        <v>4</v>
      </c>
      <c r="D21">
        <f t="shared" ca="1" si="16"/>
        <v>3</v>
      </c>
      <c r="E21">
        <f t="shared" ca="1" si="16"/>
        <v>8</v>
      </c>
      <c r="F21">
        <f t="shared" ca="1" si="16"/>
        <v>4</v>
      </c>
      <c r="G21">
        <f t="shared" ca="1" si="17"/>
        <v>3</v>
      </c>
      <c r="H21">
        <f t="shared" ca="1" si="1"/>
        <v>2</v>
      </c>
      <c r="I21">
        <f t="shared" ca="1" si="18"/>
        <v>5</v>
      </c>
      <c r="J21">
        <f t="shared" ca="1" si="2"/>
        <v>2</v>
      </c>
      <c r="K21">
        <f t="shared" ca="1" si="19"/>
        <v>1</v>
      </c>
      <c r="L21">
        <f t="shared" ca="1" si="19"/>
        <v>-1</v>
      </c>
      <c r="M21">
        <f t="shared" ca="1" si="19"/>
        <v>-1</v>
      </c>
      <c r="N21">
        <f t="shared" ca="1" si="19"/>
        <v>1</v>
      </c>
      <c r="O21" t="str">
        <f t="shared" ca="1" si="3"/>
        <v/>
      </c>
      <c r="P21" t="str">
        <f t="shared" ca="1" si="4"/>
        <v>-</v>
      </c>
      <c r="Q21" t="str">
        <f t="shared" ca="1" si="20"/>
        <v>-</v>
      </c>
      <c r="R21" t="str">
        <f t="shared" ca="1" si="5"/>
        <v>+</v>
      </c>
      <c r="S21" t="str">
        <f t="shared" ca="1" si="6"/>
        <v>ab</v>
      </c>
      <c r="T21" t="str">
        <f t="shared" ca="1" si="6"/>
        <v>b</v>
      </c>
      <c r="U21" t="str">
        <f t="shared" ca="1" si="7"/>
        <v>b²</v>
      </c>
      <c r="V21" t="str">
        <f t="shared" ca="1" si="7"/>
        <v>a²</v>
      </c>
      <c r="W21" t="str">
        <f t="shared" ca="1" si="8"/>
        <v xml:space="preserve">(4ab - 3b) · (-8b² + 4a²) </v>
      </c>
      <c r="X21" s="11" t="str">
        <f t="shared" ca="1" si="21"/>
        <v xml:space="preserve"> + 24b³ - 12a²b + 16a³b - 32ab³</v>
      </c>
      <c r="Y21">
        <f t="shared" ca="1" si="22"/>
        <v>-32</v>
      </c>
      <c r="Z21">
        <f t="shared" ca="1" si="23"/>
        <v>16</v>
      </c>
      <c r="AA21">
        <f t="shared" ca="1" si="24"/>
        <v>24</v>
      </c>
      <c r="AB21">
        <f t="shared" ca="1" si="25"/>
        <v>-12</v>
      </c>
      <c r="AC21" t="str">
        <f t="shared" ca="1" si="26"/>
        <v>abb²</v>
      </c>
      <c r="AD21" t="str">
        <f t="shared" ca="1" si="27"/>
        <v>aba²</v>
      </c>
      <c r="AE21" t="str">
        <f t="shared" ca="1" si="28"/>
        <v>bb²</v>
      </c>
      <c r="AF21" t="str">
        <f t="shared" ca="1" si="29"/>
        <v>ba²</v>
      </c>
      <c r="AG21" t="str">
        <f t="shared" ca="1" si="9"/>
        <v>ab³</v>
      </c>
      <c r="AH21" t="str">
        <f t="shared" ca="1" si="9"/>
        <v>a³b</v>
      </c>
      <c r="AI21" t="str">
        <f t="shared" ca="1" si="9"/>
        <v>b³</v>
      </c>
      <c r="AJ21" t="str">
        <f t="shared" ca="1" si="9"/>
        <v>a²b</v>
      </c>
      <c r="AK21" t="str">
        <f t="shared" ca="1" si="30"/>
        <v>-32ab³</v>
      </c>
      <c r="AL21" t="str">
        <f t="shared" ca="1" si="31"/>
        <v>+ 16a³b</v>
      </c>
      <c r="AM21" t="str">
        <f t="shared" ca="1" si="31"/>
        <v>+ 24b³</v>
      </c>
      <c r="AN21" t="str">
        <f t="shared" ca="1" si="31"/>
        <v>- 12a²b</v>
      </c>
      <c r="AO21" t="str">
        <f t="shared" ca="1" si="32"/>
        <v>-32ab³ + 16a³b + 24b³ - 12a²b</v>
      </c>
      <c r="AP21" t="str">
        <f t="shared" ca="1" si="37"/>
        <v/>
      </c>
      <c r="AQ21" t="str">
        <f t="shared" ca="1" si="37"/>
        <v/>
      </c>
      <c r="AR21" t="str">
        <f t="shared" ca="1" si="37"/>
        <v/>
      </c>
      <c r="AS21" t="str">
        <f t="shared" ca="1" si="37"/>
        <v/>
      </c>
      <c r="AT21" t="str">
        <f t="shared" ca="1" si="37"/>
        <v/>
      </c>
      <c r="AU21">
        <f t="shared" ca="1" si="37"/>
        <v>24</v>
      </c>
      <c r="AV21" t="str">
        <f t="shared" ca="1" si="37"/>
        <v/>
      </c>
      <c r="AW21">
        <f t="shared" ca="1" si="37"/>
        <v>-12</v>
      </c>
      <c r="AX21">
        <f t="shared" ca="1" si="37"/>
        <v>16</v>
      </c>
      <c r="AY21" t="str">
        <f t="shared" ca="1" si="37"/>
        <v/>
      </c>
      <c r="AZ21">
        <f t="shared" ca="1" si="37"/>
        <v>-32</v>
      </c>
      <c r="BA21" t="str">
        <f t="shared" ca="1" si="37"/>
        <v/>
      </c>
      <c r="BB21" t="str">
        <f t="shared" ca="1" si="37"/>
        <v/>
      </c>
      <c r="BC21" t="str">
        <f t="shared" ca="1" si="11"/>
        <v>-32ab³ + 16a³b + 24b³ - 12a²b</v>
      </c>
      <c r="BD21" t="str">
        <f t="shared" ca="1" si="12"/>
        <v/>
      </c>
      <c r="BE21">
        <f t="shared" ca="1" si="13"/>
        <v>4</v>
      </c>
      <c r="BF21" t="str">
        <f t="shared" ca="1" si="36"/>
        <v/>
      </c>
      <c r="BG21" t="str">
        <f t="shared" ca="1" si="36"/>
        <v/>
      </c>
      <c r="BH21" t="str">
        <f t="shared" ca="1" si="36"/>
        <v/>
      </c>
      <c r="BI21" t="str">
        <f t="shared" ca="1" si="36"/>
        <v/>
      </c>
      <c r="BJ21" t="str">
        <f t="shared" ca="1" si="36"/>
        <v/>
      </c>
      <c r="BK21" t="str">
        <f t="shared" ca="1" si="36"/>
        <v xml:space="preserve"> + 24b³</v>
      </c>
      <c r="BL21" t="str">
        <f t="shared" ca="1" si="36"/>
        <v/>
      </c>
      <c r="BM21" t="str">
        <f t="shared" ca="1" si="36"/>
        <v xml:space="preserve"> - 12a²b</v>
      </c>
      <c r="BN21" t="str">
        <f t="shared" ca="1" si="36"/>
        <v xml:space="preserve"> + 16a³b</v>
      </c>
      <c r="BO21" t="str">
        <f t="shared" ca="1" si="36"/>
        <v/>
      </c>
      <c r="BP21" t="str">
        <f t="shared" ca="1" si="36"/>
        <v xml:space="preserve"> - 32ab³</v>
      </c>
      <c r="BQ21" t="str">
        <f t="shared" ca="1" si="36"/>
        <v/>
      </c>
      <c r="BR21" t="str">
        <f t="shared" ca="1" si="36"/>
        <v/>
      </c>
      <c r="BS21" t="str">
        <f t="shared" ca="1" si="33"/>
        <v xml:space="preserve"> + 24b³ - 12a²b + 16a³b - 32ab³</v>
      </c>
      <c r="CA21" s="7" t="s">
        <v>78</v>
      </c>
      <c r="CB21" s="7" t="s">
        <v>62</v>
      </c>
      <c r="CE21">
        <f t="shared" ca="1" si="34"/>
        <v>2</v>
      </c>
      <c r="CF21">
        <f t="shared" ca="1" si="35"/>
        <v>2</v>
      </c>
    </row>
    <row r="22" spans="1:84" x14ac:dyDescent="0.25">
      <c r="A22">
        <f t="shared" ca="1" si="15"/>
        <v>23</v>
      </c>
      <c r="B22">
        <f t="shared" ca="1" si="0"/>
        <v>0.26807494399153009</v>
      </c>
      <c r="C22">
        <f t="shared" ca="1" si="16"/>
        <v>4</v>
      </c>
      <c r="D22">
        <f t="shared" ca="1" si="16"/>
        <v>5</v>
      </c>
      <c r="E22">
        <f t="shared" ca="1" si="16"/>
        <v>7</v>
      </c>
      <c r="F22">
        <f t="shared" ca="1" si="16"/>
        <v>7</v>
      </c>
      <c r="G22">
        <f t="shared" ca="1" si="17"/>
        <v>4</v>
      </c>
      <c r="H22">
        <f t="shared" ca="1" si="1"/>
        <v>3</v>
      </c>
      <c r="I22">
        <f t="shared" ca="1" si="18"/>
        <v>5</v>
      </c>
      <c r="J22">
        <f t="shared" ca="1" si="2"/>
        <v>6</v>
      </c>
      <c r="K22">
        <f t="shared" ca="1" si="19"/>
        <v>1</v>
      </c>
      <c r="L22">
        <f t="shared" ca="1" si="19"/>
        <v>1</v>
      </c>
      <c r="M22">
        <f t="shared" ca="1" si="19"/>
        <v>-1</v>
      </c>
      <c r="N22">
        <f t="shared" ca="1" si="19"/>
        <v>1</v>
      </c>
      <c r="O22" t="str">
        <f t="shared" ca="1" si="3"/>
        <v/>
      </c>
      <c r="P22" t="str">
        <f t="shared" ca="1" si="4"/>
        <v>+</v>
      </c>
      <c r="Q22" t="str">
        <f t="shared" ca="1" si="20"/>
        <v>-</v>
      </c>
      <c r="R22" t="str">
        <f t="shared" ca="1" si="5"/>
        <v>+</v>
      </c>
      <c r="S22" t="str">
        <f t="shared" ca="1" si="6"/>
        <v>ba</v>
      </c>
      <c r="T22" t="str">
        <f t="shared" ca="1" si="6"/>
        <v>ab</v>
      </c>
      <c r="U22" t="str">
        <f t="shared" ca="1" si="7"/>
        <v>b²</v>
      </c>
      <c r="V22" t="str">
        <f t="shared" ca="1" si="7"/>
        <v xml:space="preserve"> </v>
      </c>
      <c r="W22" t="str">
        <f t="shared" ca="1" si="8"/>
        <v xml:space="preserve">(4ba + 5ab) · (-7b² + 7 ) </v>
      </c>
      <c r="X22" s="11" t="str">
        <f t="shared" ca="1" si="21"/>
        <v xml:space="preserve"> + 63ab - 63ab³</v>
      </c>
      <c r="Y22">
        <f t="shared" ca="1" si="22"/>
        <v>-28</v>
      </c>
      <c r="Z22">
        <f t="shared" ca="1" si="23"/>
        <v>28</v>
      </c>
      <c r="AA22">
        <f t="shared" ca="1" si="24"/>
        <v>-35</v>
      </c>
      <c r="AB22">
        <f t="shared" ca="1" si="25"/>
        <v>35</v>
      </c>
      <c r="AC22" t="str">
        <f t="shared" ca="1" si="26"/>
        <v>bab²</v>
      </c>
      <c r="AD22" t="str">
        <f t="shared" ca="1" si="27"/>
        <v>ba</v>
      </c>
      <c r="AE22" t="str">
        <f t="shared" ca="1" si="28"/>
        <v>abb²</v>
      </c>
      <c r="AF22" t="str">
        <f t="shared" ca="1" si="29"/>
        <v>ab</v>
      </c>
      <c r="AG22" t="str">
        <f t="shared" ca="1" si="9"/>
        <v>ab³</v>
      </c>
      <c r="AH22" t="str">
        <f t="shared" ca="1" si="9"/>
        <v>ab</v>
      </c>
      <c r="AI22" t="str">
        <f t="shared" ca="1" si="9"/>
        <v>ab³</v>
      </c>
      <c r="AJ22" t="str">
        <f t="shared" ca="1" si="9"/>
        <v>ab</v>
      </c>
      <c r="AK22" t="str">
        <f t="shared" ca="1" si="30"/>
        <v>-28ab³</v>
      </c>
      <c r="AL22" t="str">
        <f t="shared" ca="1" si="31"/>
        <v>+ 28ab</v>
      </c>
      <c r="AM22" t="str">
        <f t="shared" ca="1" si="31"/>
        <v>- 35ab³</v>
      </c>
      <c r="AN22" t="str">
        <f t="shared" ca="1" si="31"/>
        <v>+ 35ab</v>
      </c>
      <c r="AO22" t="str">
        <f t="shared" ca="1" si="32"/>
        <v>-28ab³ + 28ab - 35ab³ + 35ab</v>
      </c>
      <c r="AP22" t="str">
        <f t="shared" ca="1" si="37"/>
        <v/>
      </c>
      <c r="AQ22" t="str">
        <f t="shared" ca="1" si="37"/>
        <v/>
      </c>
      <c r="AR22" t="str">
        <f t="shared" ca="1" si="37"/>
        <v/>
      </c>
      <c r="AS22" t="str">
        <f t="shared" ca="1" si="37"/>
        <v/>
      </c>
      <c r="AT22" t="str">
        <f t="shared" ca="1" si="37"/>
        <v/>
      </c>
      <c r="AU22" t="str">
        <f t="shared" ca="1" si="37"/>
        <v/>
      </c>
      <c r="AV22">
        <f t="shared" ca="1" si="37"/>
        <v>63</v>
      </c>
      <c r="AW22" t="str">
        <f t="shared" ca="1" si="37"/>
        <v/>
      </c>
      <c r="AX22" t="str">
        <f t="shared" ca="1" si="37"/>
        <v/>
      </c>
      <c r="AY22" t="str">
        <f t="shared" ca="1" si="37"/>
        <v/>
      </c>
      <c r="AZ22">
        <f t="shared" ca="1" si="37"/>
        <v>-63</v>
      </c>
      <c r="BA22" t="str">
        <f t="shared" ca="1" si="37"/>
        <v/>
      </c>
      <c r="BB22" t="str">
        <f t="shared" ca="1" si="37"/>
        <v/>
      </c>
      <c r="BC22" t="str">
        <f t="shared" ca="1" si="11"/>
        <v>-28ab³ + 28ab - 35ab³ + 35ab</v>
      </c>
      <c r="BD22" t="str">
        <f t="shared" ca="1" si="12"/>
        <v>=  + 63ab - 63ab³</v>
      </c>
      <c r="BE22">
        <f t="shared" ca="1" si="13"/>
        <v>2</v>
      </c>
      <c r="BF22" t="str">
        <f t="shared" ca="1" si="36"/>
        <v/>
      </c>
      <c r="BG22" t="str">
        <f t="shared" ca="1" si="36"/>
        <v/>
      </c>
      <c r="BH22" t="str">
        <f t="shared" ca="1" si="36"/>
        <v/>
      </c>
      <c r="BI22" t="str">
        <f t="shared" ca="1" si="36"/>
        <v/>
      </c>
      <c r="BJ22" t="str">
        <f t="shared" ca="1" si="36"/>
        <v/>
      </c>
      <c r="BK22" t="str">
        <f t="shared" ca="1" si="36"/>
        <v/>
      </c>
      <c r="BL22" t="str">
        <f t="shared" ca="1" si="36"/>
        <v xml:space="preserve"> + 63ab</v>
      </c>
      <c r="BM22" t="str">
        <f t="shared" ca="1" si="36"/>
        <v/>
      </c>
      <c r="BN22" t="str">
        <f t="shared" ca="1" si="36"/>
        <v/>
      </c>
      <c r="BO22" t="str">
        <f t="shared" ca="1" si="36"/>
        <v/>
      </c>
      <c r="BP22" t="str">
        <f t="shared" ca="1" si="36"/>
        <v xml:space="preserve"> - 63ab³</v>
      </c>
      <c r="BQ22" t="str">
        <f t="shared" ca="1" si="36"/>
        <v/>
      </c>
      <c r="BR22" t="str">
        <f t="shared" ca="1" si="36"/>
        <v/>
      </c>
      <c r="BS22" t="str">
        <f t="shared" ca="1" si="33"/>
        <v xml:space="preserve"> + 63ab - 63ab³</v>
      </c>
      <c r="CA22" s="7" t="s">
        <v>79</v>
      </c>
      <c r="CB22" s="7" t="s">
        <v>58</v>
      </c>
      <c r="CE22">
        <f t="shared" ca="1" si="34"/>
        <v>3</v>
      </c>
      <c r="CF22">
        <f t="shared" ca="1" si="35"/>
        <v>5</v>
      </c>
    </row>
    <row r="23" spans="1:84" x14ac:dyDescent="0.25">
      <c r="A23">
        <f t="shared" ca="1" si="15"/>
        <v>28</v>
      </c>
      <c r="B23">
        <f t="shared" ca="1" si="0"/>
        <v>3.278220837738588E-2</v>
      </c>
      <c r="C23">
        <f t="shared" ca="1" si="16"/>
        <v>8</v>
      </c>
      <c r="D23">
        <f t="shared" ca="1" si="16"/>
        <v>7</v>
      </c>
      <c r="E23">
        <f t="shared" ca="1" si="16"/>
        <v>7</v>
      </c>
      <c r="F23">
        <f t="shared" ca="1" si="16"/>
        <v>8</v>
      </c>
      <c r="G23">
        <f t="shared" ca="1" si="17"/>
        <v>3</v>
      </c>
      <c r="H23">
        <f t="shared" ca="1" si="1"/>
        <v>2</v>
      </c>
      <c r="I23">
        <f t="shared" ca="1" si="18"/>
        <v>6</v>
      </c>
      <c r="J23">
        <f t="shared" ca="1" si="2"/>
        <v>3</v>
      </c>
      <c r="K23">
        <f t="shared" ca="1" si="19"/>
        <v>-1</v>
      </c>
      <c r="L23">
        <f t="shared" ca="1" si="19"/>
        <v>-1</v>
      </c>
      <c r="M23">
        <f t="shared" ca="1" si="19"/>
        <v>-1</v>
      </c>
      <c r="N23">
        <f t="shared" ca="1" si="19"/>
        <v>1</v>
      </c>
      <c r="O23" t="str">
        <f t="shared" ca="1" si="3"/>
        <v>-</v>
      </c>
      <c r="P23" t="str">
        <f t="shared" ca="1" si="4"/>
        <v>-</v>
      </c>
      <c r="Q23" t="str">
        <f t="shared" ca="1" si="20"/>
        <v>-</v>
      </c>
      <c r="R23" t="str">
        <f t="shared" ca="1" si="5"/>
        <v>+</v>
      </c>
      <c r="S23" t="str">
        <f t="shared" ca="1" si="6"/>
        <v>ab</v>
      </c>
      <c r="T23" t="str">
        <f t="shared" ca="1" si="6"/>
        <v>b</v>
      </c>
      <c r="U23" t="str">
        <f t="shared" ca="1" si="7"/>
        <v xml:space="preserve"> </v>
      </c>
      <c r="V23" t="str">
        <f t="shared" ca="1" si="7"/>
        <v>ab</v>
      </c>
      <c r="W23" t="str">
        <f t="shared" ca="1" si="8"/>
        <v xml:space="preserve">(-8ab - 7b) · (-7  + 8ab) </v>
      </c>
      <c r="X23" s="11" t="str">
        <f t="shared" ca="1" si="21"/>
        <v xml:space="preserve"> + 49b + 56ab - 56ab² - 64a²b²</v>
      </c>
      <c r="Y23">
        <f t="shared" ca="1" si="22"/>
        <v>56</v>
      </c>
      <c r="Z23">
        <f t="shared" ca="1" si="23"/>
        <v>-64</v>
      </c>
      <c r="AA23">
        <f t="shared" ca="1" si="24"/>
        <v>49</v>
      </c>
      <c r="AB23">
        <f t="shared" ca="1" si="25"/>
        <v>-56</v>
      </c>
      <c r="AC23" t="str">
        <f t="shared" ca="1" si="26"/>
        <v>ab</v>
      </c>
      <c r="AD23" t="str">
        <f t="shared" ca="1" si="27"/>
        <v>abab</v>
      </c>
      <c r="AE23" t="str">
        <f t="shared" ca="1" si="28"/>
        <v>b</v>
      </c>
      <c r="AF23" t="str">
        <f t="shared" ca="1" si="29"/>
        <v>bab</v>
      </c>
      <c r="AG23" t="str">
        <f t="shared" ca="1" si="9"/>
        <v>ab</v>
      </c>
      <c r="AH23" t="str">
        <f t="shared" ca="1" si="9"/>
        <v>a²b²</v>
      </c>
      <c r="AI23" t="str">
        <f t="shared" ca="1" si="9"/>
        <v>b</v>
      </c>
      <c r="AJ23" t="str">
        <f t="shared" ca="1" si="9"/>
        <v>ab²</v>
      </c>
      <c r="AK23" t="str">
        <f t="shared" ca="1" si="30"/>
        <v>56ab</v>
      </c>
      <c r="AL23" t="str">
        <f t="shared" ca="1" si="31"/>
        <v>- 64a²b²</v>
      </c>
      <c r="AM23" t="str">
        <f t="shared" ca="1" si="31"/>
        <v>+ 49b</v>
      </c>
      <c r="AN23" t="str">
        <f t="shared" ca="1" si="31"/>
        <v>- 56ab²</v>
      </c>
      <c r="AO23" t="str">
        <f t="shared" ca="1" si="32"/>
        <v>56ab - 64a²b² + 49b - 56ab²</v>
      </c>
      <c r="AP23" t="str">
        <f t="shared" ca="1" si="37"/>
        <v/>
      </c>
      <c r="AQ23" t="str">
        <f t="shared" ca="1" si="37"/>
        <v/>
      </c>
      <c r="AR23" t="str">
        <f t="shared" ca="1" si="37"/>
        <v/>
      </c>
      <c r="AS23">
        <f t="shared" ca="1" si="37"/>
        <v>49</v>
      </c>
      <c r="AT23" t="str">
        <f t="shared" ca="1" si="37"/>
        <v/>
      </c>
      <c r="AU23" t="str">
        <f t="shared" ca="1" si="37"/>
        <v/>
      </c>
      <c r="AV23">
        <f t="shared" ca="1" si="37"/>
        <v>56</v>
      </c>
      <c r="AW23" t="str">
        <f t="shared" ca="1" si="37"/>
        <v/>
      </c>
      <c r="AX23" t="str">
        <f t="shared" ca="1" si="37"/>
        <v/>
      </c>
      <c r="AY23">
        <f t="shared" ca="1" si="37"/>
        <v>-56</v>
      </c>
      <c r="AZ23" t="str">
        <f t="shared" ca="1" si="37"/>
        <v/>
      </c>
      <c r="BA23">
        <f t="shared" ca="1" si="37"/>
        <v>-64</v>
      </c>
      <c r="BB23" t="str">
        <f t="shared" ca="1" si="37"/>
        <v/>
      </c>
      <c r="BC23" t="str">
        <f t="shared" ca="1" si="11"/>
        <v>56ab - 64a²b² + 49b - 56ab²</v>
      </c>
      <c r="BD23" t="str">
        <f t="shared" ca="1" si="12"/>
        <v/>
      </c>
      <c r="BE23">
        <f t="shared" ca="1" si="13"/>
        <v>4</v>
      </c>
      <c r="BF23" t="str">
        <f t="shared" ca="1" si="36"/>
        <v/>
      </c>
      <c r="BG23" t="str">
        <f t="shared" ca="1" si="36"/>
        <v/>
      </c>
      <c r="BH23" t="str">
        <f t="shared" ca="1" si="36"/>
        <v/>
      </c>
      <c r="BI23" t="str">
        <f t="shared" ca="1" si="36"/>
        <v xml:space="preserve"> + 49b</v>
      </c>
      <c r="BJ23" t="str">
        <f t="shared" ca="1" si="36"/>
        <v/>
      </c>
      <c r="BK23" t="str">
        <f t="shared" ca="1" si="36"/>
        <v/>
      </c>
      <c r="BL23" t="str">
        <f t="shared" ca="1" si="36"/>
        <v xml:space="preserve"> + 56ab</v>
      </c>
      <c r="BM23" t="str">
        <f t="shared" ca="1" si="36"/>
        <v/>
      </c>
      <c r="BN23" t="str">
        <f t="shared" ca="1" si="36"/>
        <v/>
      </c>
      <c r="BO23" t="str">
        <f t="shared" ca="1" si="36"/>
        <v xml:space="preserve"> - 56ab²</v>
      </c>
      <c r="BP23" t="str">
        <f t="shared" ca="1" si="36"/>
        <v/>
      </c>
      <c r="BQ23" t="str">
        <f t="shared" ca="1" si="36"/>
        <v xml:space="preserve"> - 64a²b²</v>
      </c>
      <c r="BR23" t="str">
        <f t="shared" ca="1" si="36"/>
        <v/>
      </c>
      <c r="BS23" t="str">
        <f t="shared" ca="1" si="33"/>
        <v xml:space="preserve"> + 49b + 56ab - 56ab² - 64a²b²</v>
      </c>
      <c r="CA23" s="7" t="s">
        <v>80</v>
      </c>
      <c r="CB23" s="7" t="s">
        <v>59</v>
      </c>
      <c r="CE23">
        <f t="shared" ca="1" si="34"/>
        <v>2</v>
      </c>
      <c r="CF23">
        <f t="shared" ca="1" si="35"/>
        <v>3</v>
      </c>
    </row>
    <row r="24" spans="1:84" x14ac:dyDescent="0.25">
      <c r="A24">
        <f t="shared" ca="1" si="15"/>
        <v>6</v>
      </c>
      <c r="B24">
        <f t="shared" ca="1" si="0"/>
        <v>0.74506283326627598</v>
      </c>
      <c r="C24">
        <f t="shared" ca="1" si="16"/>
        <v>7</v>
      </c>
      <c r="D24">
        <f t="shared" ca="1" si="16"/>
        <v>6</v>
      </c>
      <c r="E24">
        <f t="shared" ca="1" si="16"/>
        <v>2</v>
      </c>
      <c r="F24">
        <f t="shared" ca="1" si="16"/>
        <v>5</v>
      </c>
      <c r="G24">
        <f t="shared" ca="1" si="17"/>
        <v>3</v>
      </c>
      <c r="H24">
        <f t="shared" ca="1" si="1"/>
        <v>4</v>
      </c>
      <c r="I24">
        <f t="shared" ca="1" si="18"/>
        <v>4</v>
      </c>
      <c r="J24">
        <f t="shared" ca="1" si="2"/>
        <v>2</v>
      </c>
      <c r="K24">
        <f t="shared" ca="1" si="19"/>
        <v>-1</v>
      </c>
      <c r="L24">
        <f t="shared" ca="1" si="19"/>
        <v>-1</v>
      </c>
      <c r="M24">
        <f t="shared" ca="1" si="19"/>
        <v>-1</v>
      </c>
      <c r="N24">
        <f t="shared" ca="1" si="19"/>
        <v>1</v>
      </c>
      <c r="O24" t="str">
        <f t="shared" ca="1" si="3"/>
        <v>-</v>
      </c>
      <c r="P24" t="str">
        <f t="shared" ca="1" si="4"/>
        <v>-</v>
      </c>
      <c r="Q24" t="str">
        <f t="shared" ca="1" si="20"/>
        <v>-</v>
      </c>
      <c r="R24" t="str">
        <f t="shared" ca="1" si="5"/>
        <v>+</v>
      </c>
      <c r="S24" t="str">
        <f t="shared" ca="1" si="6"/>
        <v>ab</v>
      </c>
      <c r="T24" t="str">
        <f t="shared" ca="1" si="6"/>
        <v>ba</v>
      </c>
      <c r="U24" t="str">
        <f t="shared" ca="1" si="7"/>
        <v>b</v>
      </c>
      <c r="V24" t="str">
        <f t="shared" ca="1" si="7"/>
        <v>a²</v>
      </c>
      <c r="W24" t="str">
        <f t="shared" ca="1" si="8"/>
        <v xml:space="preserve">(-7ab - 6ba) · (-2b + 5a²) </v>
      </c>
      <c r="X24" s="11" t="str">
        <f t="shared" ca="1" si="21"/>
        <v xml:space="preserve"> - 65a³b + 26ab²</v>
      </c>
      <c r="Y24">
        <f t="shared" ca="1" si="22"/>
        <v>14</v>
      </c>
      <c r="Z24">
        <f t="shared" ca="1" si="23"/>
        <v>-35</v>
      </c>
      <c r="AA24">
        <f t="shared" ca="1" si="24"/>
        <v>12</v>
      </c>
      <c r="AB24">
        <f t="shared" ca="1" si="25"/>
        <v>-30</v>
      </c>
      <c r="AC24" t="str">
        <f t="shared" ca="1" si="26"/>
        <v>abb</v>
      </c>
      <c r="AD24" t="str">
        <f t="shared" ca="1" si="27"/>
        <v>aba²</v>
      </c>
      <c r="AE24" t="str">
        <f t="shared" ca="1" si="28"/>
        <v>bab</v>
      </c>
      <c r="AF24" t="str">
        <f t="shared" ca="1" si="29"/>
        <v>baa²</v>
      </c>
      <c r="AG24" t="str">
        <f t="shared" ca="1" si="9"/>
        <v>ab²</v>
      </c>
      <c r="AH24" t="str">
        <f t="shared" ca="1" si="9"/>
        <v>a³b</v>
      </c>
      <c r="AI24" t="str">
        <f t="shared" ca="1" si="9"/>
        <v>ab²</v>
      </c>
      <c r="AJ24" t="str">
        <f t="shared" ca="1" si="9"/>
        <v>a³b</v>
      </c>
      <c r="AK24" t="str">
        <f t="shared" ca="1" si="30"/>
        <v>14ab²</v>
      </c>
      <c r="AL24" t="str">
        <f t="shared" ca="1" si="31"/>
        <v>- 35a³b</v>
      </c>
      <c r="AM24" t="str">
        <f t="shared" ca="1" si="31"/>
        <v>+ 12ab²</v>
      </c>
      <c r="AN24" t="str">
        <f t="shared" ca="1" si="31"/>
        <v>- 30a³b</v>
      </c>
      <c r="AO24" t="str">
        <f t="shared" ca="1" si="32"/>
        <v>14ab² - 35a³b + 12ab² - 30a³b</v>
      </c>
      <c r="AP24" t="str">
        <f t="shared" ca="1" si="37"/>
        <v/>
      </c>
      <c r="AQ24" t="str">
        <f t="shared" ca="1" si="37"/>
        <v/>
      </c>
      <c r="AR24" t="str">
        <f t="shared" ca="1" si="37"/>
        <v/>
      </c>
      <c r="AS24" t="str">
        <f t="shared" ca="1" si="37"/>
        <v/>
      </c>
      <c r="AT24" t="str">
        <f t="shared" ca="1" si="37"/>
        <v/>
      </c>
      <c r="AU24" t="str">
        <f t="shared" ca="1" si="37"/>
        <v/>
      </c>
      <c r="AV24" t="str">
        <f t="shared" ca="1" si="37"/>
        <v/>
      </c>
      <c r="AW24" t="str">
        <f t="shared" ca="1" si="37"/>
        <v/>
      </c>
      <c r="AX24">
        <f t="shared" ca="1" si="37"/>
        <v>-65</v>
      </c>
      <c r="AY24">
        <f t="shared" ca="1" si="37"/>
        <v>26</v>
      </c>
      <c r="AZ24" t="str">
        <f t="shared" ca="1" si="37"/>
        <v/>
      </c>
      <c r="BA24" t="str">
        <f t="shared" ca="1" si="37"/>
        <v/>
      </c>
      <c r="BB24" t="str">
        <f t="shared" ca="1" si="37"/>
        <v/>
      </c>
      <c r="BC24" t="str">
        <f t="shared" ca="1" si="11"/>
        <v>14ab² - 35a³b + 12ab² - 30a³b</v>
      </c>
      <c r="BD24" t="str">
        <f t="shared" ca="1" si="12"/>
        <v>=  - 65a³b + 26ab²</v>
      </c>
      <c r="BE24">
        <f t="shared" ca="1" si="13"/>
        <v>2</v>
      </c>
      <c r="BF24" t="str">
        <f t="shared" ca="1" si="36"/>
        <v/>
      </c>
      <c r="BG24" t="str">
        <f t="shared" ca="1" si="36"/>
        <v/>
      </c>
      <c r="BH24" t="str">
        <f t="shared" ca="1" si="36"/>
        <v/>
      </c>
      <c r="BI24" t="str">
        <f t="shared" ca="1" si="36"/>
        <v/>
      </c>
      <c r="BJ24" t="str">
        <f t="shared" ca="1" si="36"/>
        <v/>
      </c>
      <c r="BK24" t="str">
        <f t="shared" ca="1" si="36"/>
        <v/>
      </c>
      <c r="BL24" t="str">
        <f t="shared" ca="1" si="36"/>
        <v/>
      </c>
      <c r="BM24" t="str">
        <f t="shared" ca="1" si="36"/>
        <v/>
      </c>
      <c r="BN24" t="str">
        <f t="shared" ca="1" si="36"/>
        <v xml:space="preserve"> - 65a³b</v>
      </c>
      <c r="BO24" t="str">
        <f t="shared" ca="1" si="36"/>
        <v xml:space="preserve"> + 26ab²</v>
      </c>
      <c r="BP24" t="str">
        <f t="shared" ca="1" si="36"/>
        <v/>
      </c>
      <c r="BQ24" t="str">
        <f t="shared" ca="1" si="36"/>
        <v/>
      </c>
      <c r="BR24" t="str">
        <f t="shared" ca="1" si="36"/>
        <v/>
      </c>
      <c r="BS24" t="str">
        <f t="shared" ca="1" si="33"/>
        <v xml:space="preserve"> - 65a³b + 26ab²</v>
      </c>
      <c r="CA24" s="7" t="s">
        <v>81</v>
      </c>
      <c r="CB24" s="7" t="s">
        <v>62</v>
      </c>
      <c r="CE24">
        <f t="shared" ca="1" si="34"/>
        <v>4</v>
      </c>
      <c r="CF24">
        <f t="shared" ca="1" si="35"/>
        <v>2</v>
      </c>
    </row>
    <row r="25" spans="1:84" x14ac:dyDescent="0.25">
      <c r="A25">
        <f t="shared" ca="1" si="15"/>
        <v>13</v>
      </c>
      <c r="B25">
        <f t="shared" ca="1" si="0"/>
        <v>0.57589486722342276</v>
      </c>
      <c r="C25">
        <f t="shared" ca="1" si="16"/>
        <v>2</v>
      </c>
      <c r="D25">
        <f t="shared" ca="1" si="16"/>
        <v>8</v>
      </c>
      <c r="E25">
        <f t="shared" ca="1" si="16"/>
        <v>3</v>
      </c>
      <c r="F25">
        <f t="shared" ca="1" si="16"/>
        <v>2</v>
      </c>
      <c r="G25">
        <f t="shared" ca="1" si="17"/>
        <v>2</v>
      </c>
      <c r="H25">
        <f t="shared" ca="1" si="1"/>
        <v>3</v>
      </c>
      <c r="I25">
        <f t="shared" ca="1" si="18"/>
        <v>1</v>
      </c>
      <c r="J25">
        <f t="shared" ca="1" si="2"/>
        <v>4</v>
      </c>
      <c r="K25">
        <f t="shared" ca="1" si="19"/>
        <v>1</v>
      </c>
      <c r="L25">
        <f t="shared" ca="1" si="19"/>
        <v>-1</v>
      </c>
      <c r="M25">
        <f t="shared" ca="1" si="19"/>
        <v>-1</v>
      </c>
      <c r="N25">
        <f t="shared" ca="1" si="19"/>
        <v>-1</v>
      </c>
      <c r="O25" t="str">
        <f t="shared" ca="1" si="3"/>
        <v/>
      </c>
      <c r="P25" t="str">
        <f t="shared" ca="1" si="4"/>
        <v>-</v>
      </c>
      <c r="Q25" t="str">
        <f t="shared" ca="1" si="20"/>
        <v>-</v>
      </c>
      <c r="R25" t="str">
        <f t="shared" ca="1" si="5"/>
        <v>-</v>
      </c>
      <c r="S25" t="str">
        <f t="shared" ca="1" si="6"/>
        <v>b</v>
      </c>
      <c r="T25" t="str">
        <f t="shared" ca="1" si="6"/>
        <v>ab</v>
      </c>
      <c r="U25" t="str">
        <f t="shared" ca="1" si="7"/>
        <v>a</v>
      </c>
      <c r="V25" t="str">
        <f t="shared" ca="1" si="7"/>
        <v>b</v>
      </c>
      <c r="W25" t="str">
        <f t="shared" ca="1" si="8"/>
        <v xml:space="preserve">(2b - 8ab) · (-3a - 2b) </v>
      </c>
      <c r="X25" s="11" t="str">
        <f t="shared" ca="1" si="21"/>
        <v xml:space="preserve"> - 4b² - 6ab + 24a²b + 16ab²</v>
      </c>
      <c r="Y25">
        <f t="shared" ca="1" si="22"/>
        <v>-6</v>
      </c>
      <c r="Z25">
        <f t="shared" ca="1" si="23"/>
        <v>-4</v>
      </c>
      <c r="AA25">
        <f t="shared" ca="1" si="24"/>
        <v>24</v>
      </c>
      <c r="AB25">
        <f t="shared" ca="1" si="25"/>
        <v>16</v>
      </c>
      <c r="AC25" t="str">
        <f t="shared" ca="1" si="26"/>
        <v>ba</v>
      </c>
      <c r="AD25" t="str">
        <f t="shared" ca="1" si="27"/>
        <v>bb</v>
      </c>
      <c r="AE25" t="str">
        <f t="shared" ca="1" si="28"/>
        <v>aba</v>
      </c>
      <c r="AF25" t="str">
        <f t="shared" ca="1" si="29"/>
        <v>abb</v>
      </c>
      <c r="AG25" t="str">
        <f t="shared" ca="1" si="9"/>
        <v>ab</v>
      </c>
      <c r="AH25" t="str">
        <f t="shared" ca="1" si="9"/>
        <v>b²</v>
      </c>
      <c r="AI25" t="str">
        <f t="shared" ca="1" si="9"/>
        <v>a²b</v>
      </c>
      <c r="AJ25" t="str">
        <f t="shared" ca="1" si="9"/>
        <v>ab²</v>
      </c>
      <c r="AK25" t="str">
        <f t="shared" ca="1" si="30"/>
        <v>-6ab</v>
      </c>
      <c r="AL25" t="str">
        <f t="shared" ca="1" si="31"/>
        <v>- 4b²</v>
      </c>
      <c r="AM25" t="str">
        <f t="shared" ca="1" si="31"/>
        <v>+ 24a²b</v>
      </c>
      <c r="AN25" t="str">
        <f t="shared" ca="1" si="31"/>
        <v>+ 16ab²</v>
      </c>
      <c r="AO25" t="str">
        <f t="shared" ca="1" si="32"/>
        <v>-6ab - 4b² + 24a²b + 16ab²</v>
      </c>
      <c r="AP25" t="str">
        <f t="shared" ca="1" si="37"/>
        <v/>
      </c>
      <c r="AQ25" t="str">
        <f t="shared" ca="1" si="37"/>
        <v/>
      </c>
      <c r="AR25" t="str">
        <f t="shared" ca="1" si="37"/>
        <v/>
      </c>
      <c r="AS25" t="str">
        <f t="shared" ca="1" si="37"/>
        <v/>
      </c>
      <c r="AT25">
        <f t="shared" ca="1" si="37"/>
        <v>-4</v>
      </c>
      <c r="AU25" t="str">
        <f t="shared" ca="1" si="37"/>
        <v/>
      </c>
      <c r="AV25">
        <f t="shared" ca="1" si="37"/>
        <v>-6</v>
      </c>
      <c r="AW25">
        <f t="shared" ca="1" si="37"/>
        <v>24</v>
      </c>
      <c r="AX25" t="str">
        <f t="shared" ca="1" si="37"/>
        <v/>
      </c>
      <c r="AY25">
        <f t="shared" ca="1" si="37"/>
        <v>16</v>
      </c>
      <c r="AZ25" t="str">
        <f t="shared" ca="1" si="37"/>
        <v/>
      </c>
      <c r="BA25" t="str">
        <f t="shared" ca="1" si="37"/>
        <v/>
      </c>
      <c r="BB25" t="str">
        <f t="shared" ca="1" si="37"/>
        <v/>
      </c>
      <c r="BC25" t="str">
        <f t="shared" ca="1" si="11"/>
        <v>-6ab - 4b² + 24a²b + 16ab²</v>
      </c>
      <c r="BD25" t="str">
        <f t="shared" ca="1" si="12"/>
        <v/>
      </c>
      <c r="BE25">
        <f t="shared" ca="1" si="13"/>
        <v>4</v>
      </c>
      <c r="BF25" t="str">
        <f t="shared" ca="1" si="36"/>
        <v/>
      </c>
      <c r="BG25" t="str">
        <f t="shared" ca="1" si="36"/>
        <v/>
      </c>
      <c r="BH25" t="str">
        <f t="shared" ca="1" si="36"/>
        <v/>
      </c>
      <c r="BI25" t="str">
        <f t="shared" ca="1" si="36"/>
        <v/>
      </c>
      <c r="BJ25" t="str">
        <f t="shared" ca="1" si="36"/>
        <v xml:space="preserve"> - 4b²</v>
      </c>
      <c r="BK25" t="str">
        <f t="shared" ca="1" si="36"/>
        <v/>
      </c>
      <c r="BL25" t="str">
        <f t="shared" ca="1" si="36"/>
        <v xml:space="preserve"> - 6ab</v>
      </c>
      <c r="BM25" t="str">
        <f t="shared" ca="1" si="36"/>
        <v xml:space="preserve"> + 24a²b</v>
      </c>
      <c r="BN25" t="str">
        <f t="shared" ca="1" si="36"/>
        <v/>
      </c>
      <c r="BO25" t="str">
        <f t="shared" ca="1" si="36"/>
        <v xml:space="preserve"> + 16ab²</v>
      </c>
      <c r="BP25" t="str">
        <f t="shared" ca="1" si="36"/>
        <v/>
      </c>
      <c r="BQ25" t="str">
        <f t="shared" ca="1" si="36"/>
        <v/>
      </c>
      <c r="BR25" t="str">
        <f t="shared" ca="1" si="36"/>
        <v/>
      </c>
      <c r="BS25" t="str">
        <f t="shared" ca="1" si="33"/>
        <v xml:space="preserve"> - 4b² - 6ab + 24a²b + 16ab²</v>
      </c>
      <c r="CA25" s="7" t="s">
        <v>82</v>
      </c>
      <c r="CB25" s="7" t="s">
        <v>61</v>
      </c>
      <c r="CE25">
        <f t="shared" ca="1" si="34"/>
        <v>3</v>
      </c>
      <c r="CF25">
        <f t="shared" ca="1" si="35"/>
        <v>4</v>
      </c>
    </row>
    <row r="26" spans="1:84" x14ac:dyDescent="0.25">
      <c r="A26">
        <f t="shared" ca="1" si="15"/>
        <v>20</v>
      </c>
      <c r="B26">
        <f t="shared" ca="1" si="0"/>
        <v>0.37250016634551664</v>
      </c>
      <c r="C26">
        <f t="shared" ca="1" si="16"/>
        <v>6</v>
      </c>
      <c r="D26">
        <f t="shared" ca="1" si="16"/>
        <v>8</v>
      </c>
      <c r="E26">
        <f t="shared" ca="1" si="16"/>
        <v>4</v>
      </c>
      <c r="F26">
        <f t="shared" ca="1" si="16"/>
        <v>4</v>
      </c>
      <c r="G26">
        <f t="shared" ca="1" si="17"/>
        <v>3</v>
      </c>
      <c r="H26">
        <f t="shared" ca="1" si="1"/>
        <v>2</v>
      </c>
      <c r="I26">
        <f t="shared" ca="1" si="18"/>
        <v>7</v>
      </c>
      <c r="J26">
        <f t="shared" ca="1" si="2"/>
        <v>2</v>
      </c>
      <c r="K26">
        <f t="shared" ca="1" si="19"/>
        <v>-1</v>
      </c>
      <c r="L26">
        <f t="shared" ca="1" si="19"/>
        <v>1</v>
      </c>
      <c r="M26">
        <f t="shared" ca="1" si="19"/>
        <v>-1</v>
      </c>
      <c r="N26">
        <f t="shared" ca="1" si="19"/>
        <v>-1</v>
      </c>
      <c r="O26" t="str">
        <f t="shared" ca="1" si="3"/>
        <v>-</v>
      </c>
      <c r="P26" t="str">
        <f t="shared" ca="1" si="4"/>
        <v>+</v>
      </c>
      <c r="Q26" t="str">
        <f t="shared" ca="1" si="20"/>
        <v>-</v>
      </c>
      <c r="R26" t="str">
        <f t="shared" ca="1" si="5"/>
        <v>-</v>
      </c>
      <c r="S26" t="str">
        <f t="shared" ca="1" si="6"/>
        <v>ab</v>
      </c>
      <c r="T26" t="str">
        <f t="shared" ca="1" si="6"/>
        <v>b</v>
      </c>
      <c r="U26" t="str">
        <f t="shared" ca="1" si="7"/>
        <v>ba</v>
      </c>
      <c r="V26" t="str">
        <f t="shared" ca="1" si="7"/>
        <v>a²</v>
      </c>
      <c r="W26" t="str">
        <f t="shared" ca="1" si="8"/>
        <v xml:space="preserve">(-6ab + 8b) · (-4ba - 4a²) </v>
      </c>
      <c r="X26" s="11" t="str">
        <f t="shared" ca="1" si="21"/>
        <v xml:space="preserve"> - 32a²b + 24a³b - 32ab² + 24a²b²</v>
      </c>
      <c r="Y26">
        <f t="shared" ca="1" si="22"/>
        <v>24</v>
      </c>
      <c r="Z26">
        <f t="shared" ca="1" si="23"/>
        <v>24</v>
      </c>
      <c r="AA26">
        <f t="shared" ca="1" si="24"/>
        <v>-32</v>
      </c>
      <c r="AB26">
        <f t="shared" ca="1" si="25"/>
        <v>-32</v>
      </c>
      <c r="AC26" t="str">
        <f t="shared" ca="1" si="26"/>
        <v>abba</v>
      </c>
      <c r="AD26" t="str">
        <f t="shared" ca="1" si="27"/>
        <v>aba²</v>
      </c>
      <c r="AE26" t="str">
        <f t="shared" ca="1" si="28"/>
        <v>bba</v>
      </c>
      <c r="AF26" t="str">
        <f t="shared" ca="1" si="29"/>
        <v>ba²</v>
      </c>
      <c r="AG26" t="str">
        <f t="shared" ca="1" si="9"/>
        <v>a²b²</v>
      </c>
      <c r="AH26" t="str">
        <f t="shared" ca="1" si="9"/>
        <v>a³b</v>
      </c>
      <c r="AI26" t="str">
        <f t="shared" ca="1" si="9"/>
        <v>ab²</v>
      </c>
      <c r="AJ26" t="str">
        <f t="shared" ca="1" si="9"/>
        <v>a²b</v>
      </c>
      <c r="AK26" t="str">
        <f t="shared" ca="1" si="30"/>
        <v>24a²b²</v>
      </c>
      <c r="AL26" t="str">
        <f t="shared" ca="1" si="31"/>
        <v>+ 24a³b</v>
      </c>
      <c r="AM26" t="str">
        <f t="shared" ca="1" si="31"/>
        <v>- 32ab²</v>
      </c>
      <c r="AN26" t="str">
        <f t="shared" ca="1" si="31"/>
        <v>- 32a²b</v>
      </c>
      <c r="AO26" t="str">
        <f t="shared" ca="1" si="32"/>
        <v>24a²b² + 24a³b - 32ab² - 32a²b</v>
      </c>
      <c r="AP26" t="str">
        <f t="shared" ca="1" si="37"/>
        <v/>
      </c>
      <c r="AQ26" t="str">
        <f t="shared" ca="1" si="37"/>
        <v/>
      </c>
      <c r="AR26" t="str">
        <f t="shared" ca="1" si="37"/>
        <v/>
      </c>
      <c r="AS26" t="str">
        <f t="shared" ca="1" si="37"/>
        <v/>
      </c>
      <c r="AT26" t="str">
        <f t="shared" ca="1" si="37"/>
        <v/>
      </c>
      <c r="AU26" t="str">
        <f t="shared" ca="1" si="37"/>
        <v/>
      </c>
      <c r="AV26" t="str">
        <f t="shared" ca="1" si="37"/>
        <v/>
      </c>
      <c r="AW26">
        <f t="shared" ca="1" si="37"/>
        <v>-32</v>
      </c>
      <c r="AX26">
        <f t="shared" ca="1" si="37"/>
        <v>24</v>
      </c>
      <c r="AY26">
        <f t="shared" ca="1" si="37"/>
        <v>-32</v>
      </c>
      <c r="AZ26" t="str">
        <f t="shared" ca="1" si="37"/>
        <v/>
      </c>
      <c r="BA26">
        <f t="shared" ca="1" si="37"/>
        <v>24</v>
      </c>
      <c r="BB26" t="str">
        <f t="shared" ca="1" si="37"/>
        <v/>
      </c>
      <c r="BC26" t="str">
        <f t="shared" ca="1" si="11"/>
        <v>24a²b² + 24a³b - 32ab² - 32a²b</v>
      </c>
      <c r="BD26" t="str">
        <f t="shared" ca="1" si="12"/>
        <v/>
      </c>
      <c r="BE26">
        <f t="shared" ca="1" si="13"/>
        <v>4</v>
      </c>
      <c r="BF26" t="str">
        <f t="shared" ca="1" si="36"/>
        <v/>
      </c>
      <c r="BG26" t="str">
        <f t="shared" ca="1" si="36"/>
        <v/>
      </c>
      <c r="BH26" t="str">
        <f t="shared" ca="1" si="36"/>
        <v/>
      </c>
      <c r="BI26" t="str">
        <f t="shared" ca="1" si="36"/>
        <v/>
      </c>
      <c r="BJ26" t="str">
        <f t="shared" ca="1" si="36"/>
        <v/>
      </c>
      <c r="BK26" t="str">
        <f t="shared" ca="1" si="36"/>
        <v/>
      </c>
      <c r="BL26" t="str">
        <f t="shared" ca="1" si="36"/>
        <v/>
      </c>
      <c r="BM26" t="str">
        <f t="shared" ca="1" si="36"/>
        <v xml:space="preserve"> - 32a²b</v>
      </c>
      <c r="BN26" t="str">
        <f t="shared" ca="1" si="36"/>
        <v xml:space="preserve"> + 24a³b</v>
      </c>
      <c r="BO26" t="str">
        <f t="shared" ca="1" si="36"/>
        <v xml:space="preserve"> - 32ab²</v>
      </c>
      <c r="BP26" t="str">
        <f t="shared" ca="1" si="36"/>
        <v/>
      </c>
      <c r="BQ26" t="str">
        <f t="shared" ca="1" si="36"/>
        <v xml:space="preserve"> + 24a²b²</v>
      </c>
      <c r="BR26" t="str">
        <f t="shared" ca="1" si="36"/>
        <v/>
      </c>
      <c r="BS26" t="str">
        <f t="shared" ca="1" si="33"/>
        <v xml:space="preserve"> - 32a²b + 24a³b - 32ab² + 24a²b²</v>
      </c>
      <c r="CA26" s="7" t="s">
        <v>83</v>
      </c>
      <c r="CB26" s="7" t="s">
        <v>62</v>
      </c>
      <c r="CE26">
        <f t="shared" ca="1" si="34"/>
        <v>2</v>
      </c>
      <c r="CF26">
        <f t="shared" ca="1" si="35"/>
        <v>2</v>
      </c>
    </row>
    <row r="27" spans="1:84" x14ac:dyDescent="0.25">
      <c r="A27">
        <f t="shared" ca="1" si="15"/>
        <v>3</v>
      </c>
      <c r="B27">
        <f t="shared" ca="1" si="0"/>
        <v>0.90856514217071194</v>
      </c>
      <c r="C27">
        <f t="shared" ca="1" si="16"/>
        <v>6</v>
      </c>
      <c r="D27">
        <f t="shared" ca="1" si="16"/>
        <v>5</v>
      </c>
      <c r="E27">
        <f t="shared" ca="1" si="16"/>
        <v>5</v>
      </c>
      <c r="F27">
        <f t="shared" ca="1" si="16"/>
        <v>3</v>
      </c>
      <c r="G27">
        <f t="shared" ca="1" si="17"/>
        <v>2</v>
      </c>
      <c r="H27">
        <f t="shared" ca="1" si="1"/>
        <v>3</v>
      </c>
      <c r="I27">
        <f t="shared" ca="1" si="18"/>
        <v>3</v>
      </c>
      <c r="J27">
        <f t="shared" ca="1" si="2"/>
        <v>6</v>
      </c>
      <c r="K27">
        <f t="shared" ca="1" si="19"/>
        <v>-1</v>
      </c>
      <c r="L27">
        <f t="shared" ca="1" si="19"/>
        <v>-1</v>
      </c>
      <c r="M27">
        <f t="shared" ca="1" si="19"/>
        <v>-1</v>
      </c>
      <c r="N27">
        <f t="shared" ca="1" si="19"/>
        <v>-1</v>
      </c>
      <c r="O27" t="str">
        <f t="shared" ca="1" si="3"/>
        <v>-</v>
      </c>
      <c r="P27" t="str">
        <f t="shared" ca="1" si="4"/>
        <v>-</v>
      </c>
      <c r="Q27" t="str">
        <f t="shared" ca="1" si="20"/>
        <v>-</v>
      </c>
      <c r="R27" t="str">
        <f t="shared" ca="1" si="5"/>
        <v>-</v>
      </c>
      <c r="S27" t="str">
        <f t="shared" ca="1" si="6"/>
        <v>b</v>
      </c>
      <c r="T27" t="str">
        <f t="shared" ca="1" si="6"/>
        <v>ab</v>
      </c>
      <c r="U27" t="str">
        <f t="shared" ca="1" si="7"/>
        <v>ab</v>
      </c>
      <c r="V27" t="str">
        <f t="shared" ca="1" si="7"/>
        <v xml:space="preserve"> </v>
      </c>
      <c r="W27" t="str">
        <f t="shared" ca="1" si="8"/>
        <v xml:space="preserve">(-6b - 5ab) · (-5ab - 3 ) </v>
      </c>
      <c r="X27" s="11" t="str">
        <f t="shared" ca="1" si="21"/>
        <v xml:space="preserve"> + 18b + 15ab + 30ab² + 25a²b²</v>
      </c>
      <c r="Y27">
        <f t="shared" ca="1" si="22"/>
        <v>30</v>
      </c>
      <c r="Z27">
        <f t="shared" ca="1" si="23"/>
        <v>18</v>
      </c>
      <c r="AA27">
        <f t="shared" ca="1" si="24"/>
        <v>25</v>
      </c>
      <c r="AB27">
        <f t="shared" ca="1" si="25"/>
        <v>15</v>
      </c>
      <c r="AC27" t="str">
        <f t="shared" ca="1" si="26"/>
        <v>bab</v>
      </c>
      <c r="AD27" t="str">
        <f t="shared" ca="1" si="27"/>
        <v>b</v>
      </c>
      <c r="AE27" t="str">
        <f t="shared" ca="1" si="28"/>
        <v>abab</v>
      </c>
      <c r="AF27" t="str">
        <f t="shared" ca="1" si="29"/>
        <v>ab</v>
      </c>
      <c r="AG27" t="str">
        <f t="shared" ca="1" si="9"/>
        <v>ab²</v>
      </c>
      <c r="AH27" t="str">
        <f t="shared" ca="1" si="9"/>
        <v>b</v>
      </c>
      <c r="AI27" t="str">
        <f t="shared" ca="1" si="9"/>
        <v>a²b²</v>
      </c>
      <c r="AJ27" t="str">
        <f t="shared" ca="1" si="9"/>
        <v>ab</v>
      </c>
      <c r="AK27" t="str">
        <f t="shared" ca="1" si="30"/>
        <v>30ab²</v>
      </c>
      <c r="AL27" t="str">
        <f t="shared" ca="1" si="31"/>
        <v>+ 18b</v>
      </c>
      <c r="AM27" t="str">
        <f t="shared" ca="1" si="31"/>
        <v>+ 25a²b²</v>
      </c>
      <c r="AN27" t="str">
        <f t="shared" ca="1" si="31"/>
        <v>+ 15ab</v>
      </c>
      <c r="AO27" t="str">
        <f t="shared" ca="1" si="32"/>
        <v>30ab² + 18b + 25a²b² + 15ab</v>
      </c>
      <c r="AP27" t="str">
        <f t="shared" ca="1" si="37"/>
        <v/>
      </c>
      <c r="AQ27" t="str">
        <f t="shared" ca="1" si="37"/>
        <v/>
      </c>
      <c r="AR27" t="str">
        <f t="shared" ca="1" si="37"/>
        <v/>
      </c>
      <c r="AS27">
        <f t="shared" ca="1" si="37"/>
        <v>18</v>
      </c>
      <c r="AT27" t="str">
        <f t="shared" ca="1" si="37"/>
        <v/>
      </c>
      <c r="AU27" t="str">
        <f t="shared" ca="1" si="37"/>
        <v/>
      </c>
      <c r="AV27">
        <f t="shared" ca="1" si="37"/>
        <v>15</v>
      </c>
      <c r="AW27" t="str">
        <f t="shared" ca="1" si="37"/>
        <v/>
      </c>
      <c r="AX27" t="str">
        <f t="shared" ca="1" si="37"/>
        <v/>
      </c>
      <c r="AY27">
        <f t="shared" ca="1" si="37"/>
        <v>30</v>
      </c>
      <c r="AZ27" t="str">
        <f t="shared" ca="1" si="37"/>
        <v/>
      </c>
      <c r="BA27">
        <f t="shared" ca="1" si="37"/>
        <v>25</v>
      </c>
      <c r="BB27" t="str">
        <f t="shared" ca="1" si="37"/>
        <v/>
      </c>
      <c r="BC27" t="str">
        <f t="shared" ca="1" si="11"/>
        <v>30ab² + 18b + 25a²b² + 15ab</v>
      </c>
      <c r="BD27" t="str">
        <f t="shared" ca="1" si="12"/>
        <v/>
      </c>
      <c r="BE27">
        <f t="shared" ca="1" si="13"/>
        <v>4</v>
      </c>
      <c r="BF27" t="str">
        <f t="shared" ca="1" si="36"/>
        <v/>
      </c>
      <c r="BG27" t="str">
        <f t="shared" ca="1" si="36"/>
        <v/>
      </c>
      <c r="BH27" t="str">
        <f t="shared" ca="1" si="36"/>
        <v/>
      </c>
      <c r="BI27" t="str">
        <f t="shared" ca="1" si="36"/>
        <v xml:space="preserve"> + 18b</v>
      </c>
      <c r="BJ27" t="str">
        <f t="shared" ca="1" si="36"/>
        <v/>
      </c>
      <c r="BK27" t="str">
        <f t="shared" ca="1" si="36"/>
        <v/>
      </c>
      <c r="BL27" t="str">
        <f t="shared" ca="1" si="36"/>
        <v xml:space="preserve"> + 15ab</v>
      </c>
      <c r="BM27" t="str">
        <f t="shared" ca="1" si="36"/>
        <v/>
      </c>
      <c r="BN27" t="str">
        <f t="shared" ca="1" si="36"/>
        <v/>
      </c>
      <c r="BO27" t="str">
        <f t="shared" ca="1" si="36"/>
        <v xml:space="preserve"> + 30ab²</v>
      </c>
      <c r="BP27" t="str">
        <f t="shared" ca="1" si="36"/>
        <v/>
      </c>
      <c r="BQ27" t="str">
        <f t="shared" ca="1" si="36"/>
        <v xml:space="preserve"> + 25a²b²</v>
      </c>
      <c r="BR27" t="str">
        <f t="shared" ca="1" si="36"/>
        <v/>
      </c>
      <c r="BS27" t="str">
        <f t="shared" ca="1" si="33"/>
        <v xml:space="preserve"> + 18b + 15ab + 30ab² + 25a²b²</v>
      </c>
      <c r="CA27" s="7" t="s">
        <v>84</v>
      </c>
      <c r="CB27" s="7" t="s">
        <v>60</v>
      </c>
      <c r="CE27">
        <f t="shared" ca="1" si="34"/>
        <v>2</v>
      </c>
      <c r="CF27">
        <f t="shared" ca="1" si="35"/>
        <v>6</v>
      </c>
    </row>
    <row r="28" spans="1:84" x14ac:dyDescent="0.25">
      <c r="A28">
        <f t="shared" ca="1" si="15"/>
        <v>27</v>
      </c>
      <c r="B28">
        <f t="shared" ca="1" si="0"/>
        <v>0.16442438806422488</v>
      </c>
      <c r="C28">
        <f t="shared" ca="1" si="16"/>
        <v>3</v>
      </c>
      <c r="D28">
        <f t="shared" ca="1" si="16"/>
        <v>4</v>
      </c>
      <c r="E28">
        <f t="shared" ca="1" si="16"/>
        <v>6</v>
      </c>
      <c r="F28">
        <f t="shared" ca="1" si="16"/>
        <v>7</v>
      </c>
      <c r="G28">
        <f t="shared" ca="1" si="17"/>
        <v>1</v>
      </c>
      <c r="H28">
        <f t="shared" ca="1" si="1"/>
        <v>2</v>
      </c>
      <c r="I28">
        <f t="shared" ca="1" si="18"/>
        <v>4</v>
      </c>
      <c r="J28">
        <f t="shared" ca="1" si="2"/>
        <v>6</v>
      </c>
      <c r="K28">
        <f t="shared" ca="1" si="19"/>
        <v>1</v>
      </c>
      <c r="L28">
        <f t="shared" ca="1" si="19"/>
        <v>1</v>
      </c>
      <c r="M28">
        <f t="shared" ca="1" si="19"/>
        <v>1</v>
      </c>
      <c r="N28">
        <f t="shared" ca="1" si="19"/>
        <v>1</v>
      </c>
      <c r="O28" t="str">
        <f t="shared" ca="1" si="3"/>
        <v/>
      </c>
      <c r="P28" t="str">
        <f t="shared" ca="1" si="4"/>
        <v>+</v>
      </c>
      <c r="Q28" t="str">
        <f t="shared" ca="1" si="20"/>
        <v/>
      </c>
      <c r="R28" t="str">
        <f t="shared" ca="1" si="5"/>
        <v>+</v>
      </c>
      <c r="S28" t="str">
        <f t="shared" ca="1" si="6"/>
        <v>a</v>
      </c>
      <c r="T28" t="str">
        <f t="shared" ca="1" si="6"/>
        <v>b</v>
      </c>
      <c r="U28" t="str">
        <f t="shared" ca="1" si="7"/>
        <v>b</v>
      </c>
      <c r="V28" t="str">
        <f t="shared" ca="1" si="7"/>
        <v xml:space="preserve"> </v>
      </c>
      <c r="W28" t="str">
        <f t="shared" ca="1" si="8"/>
        <v xml:space="preserve">(3a + 4b) · (6b + 7 ) </v>
      </c>
      <c r="X28" s="11" t="str">
        <f t="shared" ca="1" si="21"/>
        <v xml:space="preserve"> + 21a + 28b + 24b² + 18ab</v>
      </c>
      <c r="Y28">
        <f t="shared" ca="1" si="22"/>
        <v>18</v>
      </c>
      <c r="Z28">
        <f t="shared" ca="1" si="23"/>
        <v>21</v>
      </c>
      <c r="AA28">
        <f t="shared" ca="1" si="24"/>
        <v>24</v>
      </c>
      <c r="AB28">
        <f t="shared" ca="1" si="25"/>
        <v>28</v>
      </c>
      <c r="AC28" t="str">
        <f t="shared" ca="1" si="26"/>
        <v>ab</v>
      </c>
      <c r="AD28" t="str">
        <f t="shared" ca="1" si="27"/>
        <v>a</v>
      </c>
      <c r="AE28" t="str">
        <f t="shared" ca="1" si="28"/>
        <v>bb</v>
      </c>
      <c r="AF28" t="str">
        <f t="shared" ca="1" si="29"/>
        <v>b</v>
      </c>
      <c r="AG28" t="str">
        <f t="shared" ca="1" si="9"/>
        <v>ab</v>
      </c>
      <c r="AH28" t="str">
        <f t="shared" ca="1" si="9"/>
        <v>a</v>
      </c>
      <c r="AI28" t="str">
        <f t="shared" ca="1" si="9"/>
        <v>b²</v>
      </c>
      <c r="AJ28" t="str">
        <f t="shared" ca="1" si="9"/>
        <v>b</v>
      </c>
      <c r="AK28" t="str">
        <f t="shared" ca="1" si="30"/>
        <v>18ab</v>
      </c>
      <c r="AL28" t="str">
        <f t="shared" ca="1" si="31"/>
        <v>+ 21a</v>
      </c>
      <c r="AM28" t="str">
        <f t="shared" ca="1" si="31"/>
        <v>+ 24b²</v>
      </c>
      <c r="AN28" t="str">
        <f t="shared" ca="1" si="31"/>
        <v>+ 28b</v>
      </c>
      <c r="AO28" t="str">
        <f t="shared" ca="1" si="32"/>
        <v>18ab + 21a + 24b² + 28b</v>
      </c>
      <c r="AP28">
        <f t="shared" ca="1" si="37"/>
        <v>21</v>
      </c>
      <c r="AQ28" t="str">
        <f t="shared" ca="1" si="37"/>
        <v/>
      </c>
      <c r="AR28" t="str">
        <f t="shared" ca="1" si="37"/>
        <v/>
      </c>
      <c r="AS28">
        <f t="shared" ca="1" si="37"/>
        <v>28</v>
      </c>
      <c r="AT28">
        <f t="shared" ca="1" si="37"/>
        <v>24</v>
      </c>
      <c r="AU28" t="str">
        <f t="shared" ca="1" si="37"/>
        <v/>
      </c>
      <c r="AV28">
        <f t="shared" ca="1" si="37"/>
        <v>18</v>
      </c>
      <c r="AW28" t="str">
        <f t="shared" ca="1" si="37"/>
        <v/>
      </c>
      <c r="AX28" t="str">
        <f t="shared" ca="1" si="37"/>
        <v/>
      </c>
      <c r="AY28" t="str">
        <f t="shared" ca="1" si="37"/>
        <v/>
      </c>
      <c r="AZ28" t="str">
        <f t="shared" ca="1" si="37"/>
        <v/>
      </c>
      <c r="BA28" t="str">
        <f t="shared" ca="1" si="37"/>
        <v/>
      </c>
      <c r="BB28" t="str">
        <f t="shared" ca="1" si="37"/>
        <v/>
      </c>
      <c r="BC28" t="str">
        <f t="shared" ca="1" si="11"/>
        <v>18ab + 21a + 24b² + 28b</v>
      </c>
      <c r="BD28" t="str">
        <f t="shared" ca="1" si="12"/>
        <v/>
      </c>
      <c r="BE28">
        <f t="shared" ca="1" si="13"/>
        <v>4</v>
      </c>
      <c r="BF28" t="str">
        <f t="shared" ca="1" si="36"/>
        <v xml:space="preserve"> + 21a</v>
      </c>
      <c r="BG28" t="str">
        <f t="shared" ca="1" si="36"/>
        <v/>
      </c>
      <c r="BH28" t="str">
        <f t="shared" ca="1" si="36"/>
        <v/>
      </c>
      <c r="BI28" t="str">
        <f t="shared" ca="1" si="36"/>
        <v xml:space="preserve"> + 28b</v>
      </c>
      <c r="BJ28" t="str">
        <f t="shared" ca="1" si="36"/>
        <v xml:space="preserve"> + 24b²</v>
      </c>
      <c r="BK28" t="str">
        <f t="shared" ca="1" si="36"/>
        <v/>
      </c>
      <c r="BL28" t="str">
        <f t="shared" ca="1" si="36"/>
        <v xml:space="preserve"> + 18ab</v>
      </c>
      <c r="BM28" t="str">
        <f t="shared" ca="1" si="36"/>
        <v/>
      </c>
      <c r="BN28" t="str">
        <f t="shared" ca="1" si="36"/>
        <v/>
      </c>
      <c r="BO28" t="str">
        <f t="shared" ca="1" si="36"/>
        <v/>
      </c>
      <c r="BP28" t="str">
        <f t="shared" ca="1" si="36"/>
        <v/>
      </c>
      <c r="BQ28" t="str">
        <f t="shared" ca="1" si="36"/>
        <v/>
      </c>
      <c r="BR28" t="str">
        <f t="shared" ca="1" si="36"/>
        <v/>
      </c>
      <c r="BS28" t="str">
        <f t="shared" ca="1" si="33"/>
        <v xml:space="preserve"> + 21a + 28b + 24b² + 18ab</v>
      </c>
      <c r="CA28">
        <v>0</v>
      </c>
      <c r="CE28">
        <f t="shared" ca="1" si="34"/>
        <v>1</v>
      </c>
      <c r="CF28">
        <f t="shared" ca="1" si="35"/>
        <v>6</v>
      </c>
    </row>
    <row r="29" spans="1:84" x14ac:dyDescent="0.25">
      <c r="A29">
        <f t="shared" ca="1" si="15"/>
        <v>1</v>
      </c>
      <c r="B29">
        <f t="shared" ca="1" si="0"/>
        <v>0.95796673693667445</v>
      </c>
      <c r="C29">
        <f t="shared" ca="1" si="16"/>
        <v>4</v>
      </c>
      <c r="D29">
        <f t="shared" ca="1" si="16"/>
        <v>7</v>
      </c>
      <c r="E29">
        <f t="shared" ca="1" si="16"/>
        <v>6</v>
      </c>
      <c r="F29">
        <f t="shared" ca="1" si="16"/>
        <v>2</v>
      </c>
      <c r="G29">
        <f t="shared" ca="1" si="17"/>
        <v>4</v>
      </c>
      <c r="H29">
        <f t="shared" ca="1" si="1"/>
        <v>3</v>
      </c>
      <c r="I29">
        <f t="shared" ca="1" si="18"/>
        <v>7</v>
      </c>
      <c r="J29">
        <f t="shared" ca="1" si="2"/>
        <v>2</v>
      </c>
      <c r="K29">
        <f t="shared" ca="1" si="19"/>
        <v>1</v>
      </c>
      <c r="L29">
        <f t="shared" ca="1" si="19"/>
        <v>-1</v>
      </c>
      <c r="M29">
        <f t="shared" ca="1" si="19"/>
        <v>-1</v>
      </c>
      <c r="N29">
        <f t="shared" ca="1" si="19"/>
        <v>-1</v>
      </c>
      <c r="O29" t="str">
        <f t="shared" ca="1" si="3"/>
        <v/>
      </c>
      <c r="P29" t="str">
        <f t="shared" ca="1" si="4"/>
        <v>-</v>
      </c>
      <c r="Q29" t="str">
        <f t="shared" ca="1" si="20"/>
        <v>-</v>
      </c>
      <c r="R29" t="str">
        <f t="shared" ca="1" si="5"/>
        <v>-</v>
      </c>
      <c r="S29" t="str">
        <f t="shared" ca="1" si="6"/>
        <v>ba</v>
      </c>
      <c r="T29" t="str">
        <f t="shared" ca="1" si="6"/>
        <v>ab</v>
      </c>
      <c r="U29" t="str">
        <f t="shared" ca="1" si="7"/>
        <v>ba</v>
      </c>
      <c r="V29" t="str">
        <f t="shared" ca="1" si="7"/>
        <v>a²</v>
      </c>
      <c r="W29" t="str">
        <f t="shared" ca="1" si="8"/>
        <v xml:space="preserve">(4ba - 7ab) · (-6ba - 2a²) </v>
      </c>
      <c r="X29" s="11" t="str">
        <f t="shared" ca="1" si="21"/>
        <v xml:space="preserve"> + 6a³b + 18a²b²</v>
      </c>
      <c r="Y29">
        <f t="shared" ca="1" si="22"/>
        <v>-24</v>
      </c>
      <c r="Z29">
        <f t="shared" ca="1" si="23"/>
        <v>-8</v>
      </c>
      <c r="AA29">
        <f t="shared" ca="1" si="24"/>
        <v>42</v>
      </c>
      <c r="AB29">
        <f t="shared" ca="1" si="25"/>
        <v>14</v>
      </c>
      <c r="AC29" t="str">
        <f t="shared" ca="1" si="26"/>
        <v>baba</v>
      </c>
      <c r="AD29" t="str">
        <f t="shared" ca="1" si="27"/>
        <v>baa²</v>
      </c>
      <c r="AE29" t="str">
        <f t="shared" ca="1" si="28"/>
        <v>abba</v>
      </c>
      <c r="AF29" t="str">
        <f t="shared" ca="1" si="29"/>
        <v>aba²</v>
      </c>
      <c r="AG29" t="str">
        <f t="shared" ca="1" si="9"/>
        <v>a²b²</v>
      </c>
      <c r="AH29" t="str">
        <f t="shared" ca="1" si="9"/>
        <v>a³b</v>
      </c>
      <c r="AI29" t="str">
        <f t="shared" ca="1" si="9"/>
        <v>a²b²</v>
      </c>
      <c r="AJ29" t="str">
        <f t="shared" ca="1" si="9"/>
        <v>a³b</v>
      </c>
      <c r="AK29" t="str">
        <f t="shared" ca="1" si="30"/>
        <v>-24a²b²</v>
      </c>
      <c r="AL29" t="str">
        <f t="shared" ca="1" si="31"/>
        <v>- 8a³b</v>
      </c>
      <c r="AM29" t="str">
        <f t="shared" ca="1" si="31"/>
        <v>+ 42a²b²</v>
      </c>
      <c r="AN29" t="str">
        <f t="shared" ca="1" si="31"/>
        <v>+ 14a³b</v>
      </c>
      <c r="AO29" t="str">
        <f t="shared" ca="1" si="32"/>
        <v>-24a²b² - 8a³b + 42a²b² + 14a³b</v>
      </c>
      <c r="AP29" t="str">
        <f t="shared" ca="1" si="37"/>
        <v/>
      </c>
      <c r="AQ29" t="str">
        <f t="shared" ca="1" si="37"/>
        <v/>
      </c>
      <c r="AR29" t="str">
        <f t="shared" ca="1" si="37"/>
        <v/>
      </c>
      <c r="AS29" t="str">
        <f t="shared" ca="1" si="37"/>
        <v/>
      </c>
      <c r="AT29" t="str">
        <f t="shared" ca="1" si="37"/>
        <v/>
      </c>
      <c r="AU29" t="str">
        <f t="shared" ca="1" si="37"/>
        <v/>
      </c>
      <c r="AV29" t="str">
        <f t="shared" ca="1" si="37"/>
        <v/>
      </c>
      <c r="AW29" t="str">
        <f t="shared" ca="1" si="37"/>
        <v/>
      </c>
      <c r="AX29">
        <f t="shared" ca="1" si="37"/>
        <v>6</v>
      </c>
      <c r="AY29" t="str">
        <f t="shared" ca="1" si="37"/>
        <v/>
      </c>
      <c r="AZ29" t="str">
        <f t="shared" ca="1" si="37"/>
        <v/>
      </c>
      <c r="BA29">
        <f t="shared" ca="1" si="37"/>
        <v>18</v>
      </c>
      <c r="BB29" t="str">
        <f t="shared" ca="1" si="37"/>
        <v/>
      </c>
      <c r="BC29" t="str">
        <f t="shared" ca="1" si="11"/>
        <v>-24a²b² - 8a³b + 42a²b² + 14a³b</v>
      </c>
      <c r="BD29" t="str">
        <f t="shared" ca="1" si="12"/>
        <v>=  + 6a³b + 18a²b²</v>
      </c>
      <c r="BE29">
        <f t="shared" ca="1" si="13"/>
        <v>2</v>
      </c>
      <c r="BF29" t="str">
        <f t="shared" ca="1" si="36"/>
        <v/>
      </c>
      <c r="BG29" t="str">
        <f t="shared" ca="1" si="36"/>
        <v/>
      </c>
      <c r="BH29" t="str">
        <f t="shared" ca="1" si="36"/>
        <v/>
      </c>
      <c r="BI29" t="str">
        <f t="shared" ca="1" si="36"/>
        <v/>
      </c>
      <c r="BJ29" t="str">
        <f t="shared" ca="1" si="36"/>
        <v/>
      </c>
      <c r="BK29" t="str">
        <f t="shared" ca="1" si="36"/>
        <v/>
      </c>
      <c r="BL29" t="str">
        <f t="shared" ca="1" si="36"/>
        <v/>
      </c>
      <c r="BM29" t="str">
        <f t="shared" ca="1" si="36"/>
        <v/>
      </c>
      <c r="BN29" t="str">
        <f t="shared" ca="1" si="36"/>
        <v xml:space="preserve"> + 6a³b</v>
      </c>
      <c r="BO29" t="str">
        <f t="shared" ca="1" si="36"/>
        <v/>
      </c>
      <c r="BP29" t="str">
        <f t="shared" ca="1" si="36"/>
        <v/>
      </c>
      <c r="BQ29" t="str">
        <f t="shared" ca="1" si="36"/>
        <v xml:space="preserve"> + 18a²b²</v>
      </c>
      <c r="BR29" t="str">
        <f t="shared" ca="1" si="36"/>
        <v/>
      </c>
      <c r="BS29" t="str">
        <f t="shared" ca="1" si="33"/>
        <v xml:space="preserve"> + 6a³b + 18a²b²</v>
      </c>
      <c r="CE29">
        <f t="shared" ca="1" si="34"/>
        <v>3</v>
      </c>
      <c r="CF29">
        <f t="shared" ca="1" si="35"/>
        <v>2</v>
      </c>
    </row>
    <row r="30" spans="1:84" x14ac:dyDescent="0.25">
      <c r="A30">
        <f ca="1">RANK(B30,$B$3:$B$30)</f>
        <v>10</v>
      </c>
      <c r="B30">
        <f t="shared" ca="1" si="0"/>
        <v>0.71426799623563486</v>
      </c>
      <c r="C30">
        <f t="shared" ca="1" si="16"/>
        <v>7</v>
      </c>
      <c r="D30">
        <f t="shared" ca="1" si="16"/>
        <v>5</v>
      </c>
      <c r="E30">
        <f t="shared" ca="1" si="16"/>
        <v>5</v>
      </c>
      <c r="F30">
        <f t="shared" ca="1" si="16"/>
        <v>8</v>
      </c>
      <c r="G30">
        <f t="shared" ca="1" si="17"/>
        <v>3</v>
      </c>
      <c r="H30">
        <f t="shared" ca="1" si="1"/>
        <v>4</v>
      </c>
      <c r="I30">
        <f t="shared" ca="1" si="18"/>
        <v>7</v>
      </c>
      <c r="J30">
        <f t="shared" ca="1" si="2"/>
        <v>8</v>
      </c>
      <c r="K30">
        <f t="shared" ca="1" si="19"/>
        <v>1</v>
      </c>
      <c r="L30">
        <f t="shared" ca="1" si="19"/>
        <v>-1</v>
      </c>
      <c r="M30">
        <f t="shared" ca="1" si="19"/>
        <v>-1</v>
      </c>
      <c r="N30">
        <f t="shared" ca="1" si="19"/>
        <v>-1</v>
      </c>
      <c r="O30" t="str">
        <f t="shared" ca="1" si="3"/>
        <v/>
      </c>
      <c r="P30" t="str">
        <f t="shared" ca="1" si="4"/>
        <v>-</v>
      </c>
      <c r="Q30" t="str">
        <f t="shared" ca="1" si="20"/>
        <v>-</v>
      </c>
      <c r="R30" t="str">
        <f t="shared" ca="1" si="5"/>
        <v>-</v>
      </c>
      <c r="S30" t="str">
        <f t="shared" ca="1" si="6"/>
        <v>ab</v>
      </c>
      <c r="T30" t="str">
        <f t="shared" ca="1" si="6"/>
        <v>ba</v>
      </c>
      <c r="U30" t="str">
        <f t="shared" ca="1" si="7"/>
        <v>ba</v>
      </c>
      <c r="V30" t="str">
        <f t="shared" ca="1" si="7"/>
        <v>a</v>
      </c>
      <c r="W30" t="str">
        <f t="shared" ca="1" si="8"/>
        <v xml:space="preserve">(7ab - 5ba) · (-5ba - 8a) </v>
      </c>
      <c r="X30" s="11" t="str">
        <f t="shared" ca="1" si="21"/>
        <v xml:space="preserve"> - 16a²b - 10a²b²</v>
      </c>
      <c r="Y30">
        <f t="shared" ca="1" si="22"/>
        <v>-35</v>
      </c>
      <c r="Z30">
        <f t="shared" ca="1" si="23"/>
        <v>-56</v>
      </c>
      <c r="AA30">
        <f t="shared" ca="1" si="24"/>
        <v>25</v>
      </c>
      <c r="AB30">
        <f t="shared" ca="1" si="25"/>
        <v>40</v>
      </c>
      <c r="AC30" t="str">
        <f t="shared" ca="1" si="26"/>
        <v>abba</v>
      </c>
      <c r="AD30" t="str">
        <f t="shared" ca="1" si="27"/>
        <v>aba</v>
      </c>
      <c r="AE30" t="str">
        <f t="shared" ca="1" si="28"/>
        <v>baba</v>
      </c>
      <c r="AF30" t="str">
        <f t="shared" ca="1" si="29"/>
        <v>baa</v>
      </c>
      <c r="AG30" t="str">
        <f t="shared" ca="1" si="9"/>
        <v>a²b²</v>
      </c>
      <c r="AH30" t="str">
        <f t="shared" ca="1" si="9"/>
        <v>a²b</v>
      </c>
      <c r="AI30" t="str">
        <f t="shared" ca="1" si="9"/>
        <v>a²b²</v>
      </c>
      <c r="AJ30" t="str">
        <f t="shared" ca="1" si="9"/>
        <v>a²b</v>
      </c>
      <c r="AK30" t="str">
        <f t="shared" ca="1" si="30"/>
        <v>-35a²b²</v>
      </c>
      <c r="AL30" t="str">
        <f t="shared" ca="1" si="31"/>
        <v>- 56a²b</v>
      </c>
      <c r="AM30" t="str">
        <f t="shared" ca="1" si="31"/>
        <v>+ 25a²b²</v>
      </c>
      <c r="AN30" t="str">
        <f t="shared" ca="1" si="31"/>
        <v>+ 40a²b</v>
      </c>
      <c r="AO30" t="str">
        <f t="shared" ca="1" si="32"/>
        <v>-35a²b² - 56a²b + 25a²b² + 40a²b</v>
      </c>
      <c r="AP30" t="str">
        <f t="shared" ca="1" si="37"/>
        <v/>
      </c>
      <c r="AQ30" t="str">
        <f t="shared" ca="1" si="37"/>
        <v/>
      </c>
      <c r="AR30" t="str">
        <f t="shared" ca="1" si="37"/>
        <v/>
      </c>
      <c r="AS30" t="str">
        <f t="shared" ca="1" si="37"/>
        <v/>
      </c>
      <c r="AT30" t="str">
        <f t="shared" ca="1" si="37"/>
        <v/>
      </c>
      <c r="AU30" t="str">
        <f t="shared" ca="1" si="37"/>
        <v/>
      </c>
      <c r="AV30" t="str">
        <f t="shared" ca="1" si="37"/>
        <v/>
      </c>
      <c r="AW30">
        <f t="shared" ca="1" si="37"/>
        <v>-16</v>
      </c>
      <c r="AX30" t="str">
        <f t="shared" ca="1" si="37"/>
        <v/>
      </c>
      <c r="AY30" t="str">
        <f t="shared" ca="1" si="37"/>
        <v/>
      </c>
      <c r="AZ30" t="str">
        <f t="shared" ca="1" si="37"/>
        <v/>
      </c>
      <c r="BA30">
        <f t="shared" ca="1" si="37"/>
        <v>-10</v>
      </c>
      <c r="BB30" t="str">
        <f t="shared" ca="1" si="37"/>
        <v/>
      </c>
      <c r="BC30" t="str">
        <f t="shared" ca="1" si="11"/>
        <v>-35a²b² - 56a²b + 25a²b² + 40a²b</v>
      </c>
      <c r="BD30" t="str">
        <f t="shared" ca="1" si="12"/>
        <v>=  - 16a²b - 10a²b²</v>
      </c>
      <c r="BE30">
        <f t="shared" ca="1" si="13"/>
        <v>2</v>
      </c>
      <c r="BF30" t="str">
        <f t="shared" ca="1" si="36"/>
        <v/>
      </c>
      <c r="BG30" t="str">
        <f t="shared" ca="1" si="36"/>
        <v/>
      </c>
      <c r="BH30" t="str">
        <f t="shared" ca="1" si="36"/>
        <v/>
      </c>
      <c r="BI30" t="str">
        <f t="shared" ca="1" si="36"/>
        <v/>
      </c>
      <c r="BJ30" t="str">
        <f t="shared" ca="1" si="36"/>
        <v/>
      </c>
      <c r="BK30" t="str">
        <f t="shared" ca="1" si="36"/>
        <v/>
      </c>
      <c r="BL30" t="str">
        <f t="shared" ca="1" si="36"/>
        <v/>
      </c>
      <c r="BM30" t="str">
        <f t="shared" ca="1" si="36"/>
        <v xml:space="preserve"> - 16a²b</v>
      </c>
      <c r="BN30" t="str">
        <f t="shared" ca="1" si="36"/>
        <v/>
      </c>
      <c r="BO30" t="str">
        <f t="shared" ca="1" si="36"/>
        <v/>
      </c>
      <c r="BP30" t="str">
        <f t="shared" ca="1" si="36"/>
        <v/>
      </c>
      <c r="BQ30" t="str">
        <f t="shared" ca="1" si="36"/>
        <v xml:space="preserve"> - 10a²b²</v>
      </c>
      <c r="BR30" t="str">
        <f t="shared" ca="1" si="36"/>
        <v/>
      </c>
      <c r="BS30" t="str">
        <f t="shared" ca="1" si="33"/>
        <v xml:space="preserve"> - 16a²b - 10a²b²</v>
      </c>
      <c r="CE30">
        <f t="shared" ca="1" si="34"/>
        <v>3</v>
      </c>
      <c r="CF30">
        <f t="shared" ca="1" si="35"/>
        <v>7</v>
      </c>
    </row>
    <row r="33" spans="1:23" x14ac:dyDescent="0.25">
      <c r="A33">
        <v>1</v>
      </c>
      <c r="B33">
        <f>A33+1</f>
        <v>2</v>
      </c>
      <c r="C33">
        <f t="shared" ref="C33:W33" si="38">B33+1</f>
        <v>3</v>
      </c>
      <c r="D33">
        <f t="shared" si="38"/>
        <v>4</v>
      </c>
      <c r="E33">
        <f t="shared" si="38"/>
        <v>5</v>
      </c>
      <c r="F33">
        <f t="shared" si="38"/>
        <v>6</v>
      </c>
      <c r="G33">
        <f t="shared" si="38"/>
        <v>7</v>
      </c>
      <c r="H33">
        <f t="shared" si="38"/>
        <v>8</v>
      </c>
      <c r="I33">
        <f t="shared" si="38"/>
        <v>9</v>
      </c>
      <c r="J33">
        <f t="shared" si="38"/>
        <v>10</v>
      </c>
      <c r="K33">
        <f t="shared" si="38"/>
        <v>11</v>
      </c>
      <c r="L33">
        <f t="shared" si="38"/>
        <v>12</v>
      </c>
      <c r="M33">
        <f t="shared" si="38"/>
        <v>13</v>
      </c>
      <c r="N33">
        <f t="shared" si="38"/>
        <v>14</v>
      </c>
      <c r="O33">
        <f t="shared" si="38"/>
        <v>15</v>
      </c>
      <c r="P33">
        <f t="shared" si="38"/>
        <v>16</v>
      </c>
      <c r="Q33">
        <f t="shared" si="38"/>
        <v>17</v>
      </c>
      <c r="R33">
        <f t="shared" si="38"/>
        <v>18</v>
      </c>
      <c r="S33">
        <f t="shared" si="38"/>
        <v>19</v>
      </c>
      <c r="T33">
        <f t="shared" si="38"/>
        <v>20</v>
      </c>
      <c r="U33">
        <f t="shared" si="38"/>
        <v>21</v>
      </c>
      <c r="V33">
        <f t="shared" si="38"/>
        <v>22</v>
      </c>
      <c r="W33">
        <f t="shared" si="38"/>
        <v>23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542F-BD8E-49C3-984B-1BA28692A58B}">
  <dimension ref="A1:R29"/>
  <sheetViews>
    <sheetView topLeftCell="A10" workbookViewId="0">
      <selection activeCell="J30" sqref="J30"/>
    </sheetView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7" t="s">
        <v>87</v>
      </c>
    </row>
    <row r="2" spans="1:18" x14ac:dyDescent="0.25">
      <c r="C2" t="s">
        <v>42</v>
      </c>
      <c r="D2" t="s">
        <v>43</v>
      </c>
      <c r="E2" t="s">
        <v>44</v>
      </c>
      <c r="F2" t="s">
        <v>45</v>
      </c>
      <c r="J2" t="s">
        <v>46</v>
      </c>
      <c r="K2" t="s">
        <v>39</v>
      </c>
    </row>
    <row r="3" spans="1:18" x14ac:dyDescent="0.25">
      <c r="A3">
        <f ca="1">RANK(B3,$B$3:$B$29)</f>
        <v>24</v>
      </c>
      <c r="B3">
        <f t="shared" ref="B3:B29" ca="1" si="0">RAND()</f>
        <v>9.5501100898101043E-2</v>
      </c>
      <c r="C3">
        <f ca="1">ROUND(RAND()*4+1,0)</f>
        <v>4</v>
      </c>
      <c r="D3">
        <f ca="1">ROUND(RAND()*4+1,0)</f>
        <v>1</v>
      </c>
      <c r="E3">
        <f ca="1">ROUND(RAND()*4+1,0)</f>
        <v>5</v>
      </c>
      <c r="F3">
        <f ca="1">ROUND(RAND()*4+1,0)</f>
        <v>2</v>
      </c>
      <c r="G3">
        <f t="shared" ref="G3:G29" ca="1" si="1">ROUND(RAND()*9+1,0)</f>
        <v>6</v>
      </c>
      <c r="H3" t="str">
        <f t="shared" ref="H3:H29" ca="1" si="2">IF(VLOOKUP($G3,$P$3:$R$12,2)=0,"",VLOOKUP($G3,$P$3:$R$12,2))</f>
        <v>a</v>
      </c>
      <c r="I3" t="str">
        <f t="shared" ref="I3:I29" ca="1" si="3">IF(VLOOKUP($G3,$P$3:$R$12,3)=0,"",VLOOKUP($G3,$P$3:$R$12,3))</f>
        <v>b</v>
      </c>
      <c r="J3" t="str">
        <f ca="1">"("&amp;H3&amp;" + "&amp;D3&amp;")² "</f>
        <v xml:space="preserve">(a + 1)² </v>
      </c>
      <c r="K3" t="str">
        <f ca="1">H3&amp;"² + "&amp;2*D3&amp;H3&amp;" + "&amp;D3^2</f>
        <v>a² + 2a + 1</v>
      </c>
      <c r="P3">
        <v>1</v>
      </c>
      <c r="Q3" t="s">
        <v>47</v>
      </c>
      <c r="R3" t="s">
        <v>22</v>
      </c>
    </row>
    <row r="4" spans="1:18" x14ac:dyDescent="0.25">
      <c r="A4">
        <f t="shared" ref="A4:A29" ca="1" si="4">RANK(B4,$B$3:$B$29)</f>
        <v>4</v>
      </c>
      <c r="B4">
        <f t="shared" ca="1" si="0"/>
        <v>0.91230418172753847</v>
      </c>
      <c r="C4">
        <f t="shared" ref="C4:F29" ca="1" si="5">ROUND(RAND()*4+1,0)</f>
        <v>3</v>
      </c>
      <c r="D4">
        <f t="shared" ca="1" si="5"/>
        <v>3</v>
      </c>
      <c r="E4">
        <f t="shared" ca="1" si="5"/>
        <v>2</v>
      </c>
      <c r="F4">
        <f t="shared" ca="1" si="5"/>
        <v>4</v>
      </c>
      <c r="G4">
        <f t="shared" ca="1" si="1"/>
        <v>2</v>
      </c>
      <c r="H4" t="str">
        <f t="shared" ca="1" si="2"/>
        <v>x</v>
      </c>
      <c r="I4" t="str">
        <f t="shared" ca="1" si="3"/>
        <v>y</v>
      </c>
      <c r="J4" t="str">
        <f ca="1">"("&amp;H4&amp;" - "&amp;D4&amp;")² "</f>
        <v xml:space="preserve">(x - 3)² </v>
      </c>
      <c r="K4" t="str">
        <f ca="1">H4&amp;"² - "&amp;2*D4&amp;H4&amp;" + "&amp;D4^2</f>
        <v>x² - 6x + 9</v>
      </c>
      <c r="P4">
        <v>2</v>
      </c>
      <c r="Q4" t="s">
        <v>18</v>
      </c>
      <c r="R4" t="s">
        <v>19</v>
      </c>
    </row>
    <row r="5" spans="1:18" x14ac:dyDescent="0.25">
      <c r="A5">
        <f t="shared" ca="1" si="4"/>
        <v>8</v>
      </c>
      <c r="B5">
        <f t="shared" ca="1" si="0"/>
        <v>0.76657524121854048</v>
      </c>
      <c r="C5">
        <f t="shared" ca="1" si="5"/>
        <v>2</v>
      </c>
      <c r="D5">
        <f t="shared" ca="1" si="5"/>
        <v>2</v>
      </c>
      <c r="E5">
        <f t="shared" ca="1" si="5"/>
        <v>3</v>
      </c>
      <c r="F5">
        <f t="shared" ca="1" si="5"/>
        <v>2</v>
      </c>
      <c r="G5">
        <f t="shared" ca="1" si="1"/>
        <v>8</v>
      </c>
      <c r="H5" t="str">
        <f t="shared" ca="1" si="2"/>
        <v>c</v>
      </c>
      <c r="I5" t="str">
        <f t="shared" ca="1" si="3"/>
        <v>d</v>
      </c>
      <c r="J5" t="str">
        <f ca="1">"("&amp;H5&amp;" + "&amp;D5&amp;") · ("&amp;H5&amp;" - "&amp;D5&amp;") "</f>
        <v xml:space="preserve">(c + 2) · (c - 2) </v>
      </c>
      <c r="K5" t="str">
        <f ca="1">H5&amp;"² - "&amp;D5^2</f>
        <v>c² - 4</v>
      </c>
      <c r="P5">
        <v>3</v>
      </c>
      <c r="Q5" s="7" t="s">
        <v>48</v>
      </c>
      <c r="R5" s="7" t="s">
        <v>49</v>
      </c>
    </row>
    <row r="6" spans="1:18" x14ac:dyDescent="0.25">
      <c r="A6">
        <f t="shared" ca="1" si="4"/>
        <v>2</v>
      </c>
      <c r="B6">
        <f t="shared" ca="1" si="0"/>
        <v>0.939181617412294</v>
      </c>
      <c r="C6">
        <f t="shared" ca="1" si="5"/>
        <v>4</v>
      </c>
      <c r="D6">
        <f t="shared" ca="1" si="5"/>
        <v>3</v>
      </c>
      <c r="E6">
        <f t="shared" ca="1" si="5"/>
        <v>3</v>
      </c>
      <c r="F6">
        <f t="shared" ca="1" si="5"/>
        <v>2</v>
      </c>
      <c r="G6">
        <f t="shared" ca="1" si="1"/>
        <v>4</v>
      </c>
      <c r="H6" t="str">
        <f t="shared" ca="1" si="2"/>
        <v>y</v>
      </c>
      <c r="I6" t="str">
        <f t="shared" ca="1" si="3"/>
        <v>z</v>
      </c>
      <c r="J6" t="str">
        <f ca="1">"("&amp;H6&amp;" + "&amp;D6&amp;I6&amp;")² "</f>
        <v xml:space="preserve">(y + 3z)² </v>
      </c>
      <c r="K6" t="str">
        <f ca="1">H6&amp;"² + "&amp;2*D6&amp;H6&amp;I6&amp;" + "&amp;D6^2&amp;I6&amp;"²"</f>
        <v>y² + 6yz + 9z²</v>
      </c>
      <c r="P6">
        <v>4</v>
      </c>
      <c r="Q6" s="7" t="s">
        <v>19</v>
      </c>
      <c r="R6" s="7" t="s">
        <v>50</v>
      </c>
    </row>
    <row r="7" spans="1:18" x14ac:dyDescent="0.25">
      <c r="A7">
        <f t="shared" ca="1" si="4"/>
        <v>5</v>
      </c>
      <c r="B7">
        <f t="shared" ca="1" si="0"/>
        <v>0.80280591989866579</v>
      </c>
      <c r="C7">
        <f t="shared" ca="1" si="5"/>
        <v>2</v>
      </c>
      <c r="D7">
        <f t="shared" ca="1" si="5"/>
        <v>3</v>
      </c>
      <c r="E7">
        <f t="shared" ca="1" si="5"/>
        <v>4</v>
      </c>
      <c r="F7">
        <f t="shared" ca="1" si="5"/>
        <v>3</v>
      </c>
      <c r="G7">
        <f t="shared" ca="1" si="1"/>
        <v>4</v>
      </c>
      <c r="H7" t="str">
        <f t="shared" ca="1" si="2"/>
        <v>y</v>
      </c>
      <c r="I7" t="str">
        <f t="shared" ca="1" si="3"/>
        <v>z</v>
      </c>
      <c r="J7" t="str">
        <f ca="1">"("&amp;H7&amp;" - "&amp;D7&amp;I7&amp;")² "</f>
        <v xml:space="preserve">(y - 3z)² </v>
      </c>
      <c r="K7" t="str">
        <f ca="1">H7&amp;"² - "&amp;2*D7&amp;H7&amp;I7&amp;" + "&amp;D7^2&amp;I7&amp;"²"</f>
        <v>y² - 6yz + 9z²</v>
      </c>
      <c r="P7">
        <v>5</v>
      </c>
      <c r="Q7" s="7" t="s">
        <v>22</v>
      </c>
      <c r="R7" s="7" t="s">
        <v>48</v>
      </c>
    </row>
    <row r="8" spans="1:18" x14ac:dyDescent="0.25">
      <c r="A8">
        <f t="shared" ca="1" si="4"/>
        <v>14</v>
      </c>
      <c r="B8">
        <f t="shared" ca="1" si="0"/>
        <v>0.55923664704533571</v>
      </c>
      <c r="C8">
        <f t="shared" ca="1" si="5"/>
        <v>5</v>
      </c>
      <c r="D8">
        <f t="shared" ca="1" si="5"/>
        <v>2</v>
      </c>
      <c r="E8">
        <f t="shared" ca="1" si="5"/>
        <v>4</v>
      </c>
      <c r="F8">
        <f t="shared" ca="1" si="5"/>
        <v>4</v>
      </c>
      <c r="G8">
        <f t="shared" ca="1" si="1"/>
        <v>8</v>
      </c>
      <c r="H8" t="str">
        <f t="shared" ca="1" si="2"/>
        <v>c</v>
      </c>
      <c r="I8" t="str">
        <f t="shared" ca="1" si="3"/>
        <v>d</v>
      </c>
      <c r="J8" t="str">
        <f ca="1">"("&amp;H8&amp;" + "&amp;D8&amp;I8&amp;") · ("&amp;H8&amp;" - "&amp;D8&amp;I8&amp;") "</f>
        <v xml:space="preserve">(c + 2d) · (c - 2d) </v>
      </c>
      <c r="K8" t="str">
        <f ca="1">H8&amp;"² - "&amp;D8^2&amp;I8&amp;"²"</f>
        <v>c² - 4d²</v>
      </c>
      <c r="P8">
        <v>6</v>
      </c>
      <c r="Q8" t="s">
        <v>47</v>
      </c>
      <c r="R8" t="s">
        <v>22</v>
      </c>
    </row>
    <row r="9" spans="1:18" x14ac:dyDescent="0.25">
      <c r="A9">
        <f t="shared" ca="1" si="4"/>
        <v>13</v>
      </c>
      <c r="B9">
        <f t="shared" ca="1" si="0"/>
        <v>0.6096043552683128</v>
      </c>
      <c r="C9">
        <f t="shared" ca="1" si="5"/>
        <v>2</v>
      </c>
      <c r="D9">
        <f t="shared" ca="1" si="5"/>
        <v>5</v>
      </c>
      <c r="E9">
        <f t="shared" ca="1" si="5"/>
        <v>4</v>
      </c>
      <c r="F9">
        <f t="shared" ca="1" si="5"/>
        <v>5</v>
      </c>
      <c r="G9">
        <f t="shared" ca="1" si="1"/>
        <v>9</v>
      </c>
      <c r="H9" t="str">
        <f t="shared" ca="1" si="2"/>
        <v>y</v>
      </c>
      <c r="I9" t="str">
        <f t="shared" ca="1" si="3"/>
        <v>z</v>
      </c>
      <c r="J9" t="str">
        <f ca="1">"("&amp;C9&amp;H9&amp;" + "&amp;D9&amp;I9&amp;")² "</f>
        <v xml:space="preserve">(2y + 5z)² </v>
      </c>
      <c r="K9" t="str">
        <f ca="1">C9^2&amp;H9&amp;"² + "&amp;2*C9*D9&amp;H9&amp;I9&amp;" + "&amp;D9^2&amp;I9&amp;"²"</f>
        <v>4y² + 20yz + 25z²</v>
      </c>
      <c r="P9">
        <v>7</v>
      </c>
      <c r="Q9" t="s">
        <v>18</v>
      </c>
      <c r="R9" t="s">
        <v>19</v>
      </c>
    </row>
    <row r="10" spans="1:18" x14ac:dyDescent="0.25">
      <c r="A10">
        <f t="shared" ca="1" si="4"/>
        <v>11</v>
      </c>
      <c r="B10">
        <f t="shared" ca="1" si="0"/>
        <v>0.71400927370869927</v>
      </c>
      <c r="C10">
        <f t="shared" ca="1" si="5"/>
        <v>4</v>
      </c>
      <c r="D10">
        <f t="shared" ca="1" si="5"/>
        <v>2</v>
      </c>
      <c r="E10">
        <f t="shared" ca="1" si="5"/>
        <v>3</v>
      </c>
      <c r="F10">
        <f t="shared" ca="1" si="5"/>
        <v>4</v>
      </c>
      <c r="G10">
        <f t="shared" ca="1" si="1"/>
        <v>4</v>
      </c>
      <c r="H10" t="str">
        <f t="shared" ca="1" si="2"/>
        <v>y</v>
      </c>
      <c r="I10" t="str">
        <f t="shared" ca="1" si="3"/>
        <v>z</v>
      </c>
      <c r="J10" t="str">
        <f ca="1">"("&amp;C10&amp;H10&amp;" - "&amp;D10&amp;I10&amp;")² "</f>
        <v xml:space="preserve">(4y - 2z)² </v>
      </c>
      <c r="K10" t="str">
        <f ca="1">C10^2&amp;H10&amp;"² - "&amp;2*C10*D10&amp;H10&amp;I10&amp;" + "&amp;D10^2&amp;I10&amp;"²"</f>
        <v>16y² - 16yz + 4z²</v>
      </c>
      <c r="P10">
        <v>8</v>
      </c>
      <c r="Q10" s="7" t="s">
        <v>48</v>
      </c>
      <c r="R10" s="7" t="s">
        <v>49</v>
      </c>
    </row>
    <row r="11" spans="1:18" x14ac:dyDescent="0.25">
      <c r="A11">
        <f t="shared" ca="1" si="4"/>
        <v>12</v>
      </c>
      <c r="B11">
        <f t="shared" ca="1" si="0"/>
        <v>0.65948838432218493</v>
      </c>
      <c r="C11">
        <f t="shared" ca="1" si="5"/>
        <v>4</v>
      </c>
      <c r="D11">
        <f t="shared" ca="1" si="5"/>
        <v>3</v>
      </c>
      <c r="E11">
        <f t="shared" ca="1" si="5"/>
        <v>1</v>
      </c>
      <c r="F11">
        <f t="shared" ca="1" si="5"/>
        <v>5</v>
      </c>
      <c r="G11">
        <f t="shared" ca="1" si="1"/>
        <v>9</v>
      </c>
      <c r="H11" t="str">
        <f t="shared" ca="1" si="2"/>
        <v>y</v>
      </c>
      <c r="I11" t="str">
        <f t="shared" ca="1" si="3"/>
        <v>z</v>
      </c>
      <c r="J11" t="str">
        <f ca="1">"("&amp;C11&amp;H11&amp;" + "&amp;D11&amp;I11&amp;") · ("&amp;C11&amp;H11&amp;" - "&amp;D11&amp;I11&amp;") "</f>
        <v xml:space="preserve">(4y + 3z) · (4y - 3z) </v>
      </c>
      <c r="K11" t="str">
        <f ca="1">C11^2&amp;H11&amp;"² - "&amp;D11^2&amp;I11&amp;"²"</f>
        <v>16y² - 9z²</v>
      </c>
      <c r="P11">
        <v>9</v>
      </c>
      <c r="Q11" s="7" t="s">
        <v>19</v>
      </c>
      <c r="R11" s="7" t="s">
        <v>50</v>
      </c>
    </row>
    <row r="12" spans="1:18" x14ac:dyDescent="0.25">
      <c r="A12">
        <f t="shared" ca="1" si="4"/>
        <v>26</v>
      </c>
      <c r="B12">
        <f t="shared" ca="1" si="0"/>
        <v>4.813469439121032E-2</v>
      </c>
      <c r="C12">
        <f t="shared" ca="1" si="5"/>
        <v>1</v>
      </c>
      <c r="D12">
        <f t="shared" ca="1" si="5"/>
        <v>3</v>
      </c>
      <c r="E12">
        <f t="shared" ca="1" si="5"/>
        <v>2</v>
      </c>
      <c r="F12">
        <f t="shared" ca="1" si="5"/>
        <v>3</v>
      </c>
      <c r="G12">
        <f t="shared" ca="1" si="1"/>
        <v>10</v>
      </c>
      <c r="H12" t="str">
        <f t="shared" ca="1" si="2"/>
        <v>b</v>
      </c>
      <c r="I12" t="str">
        <f t="shared" ca="1" si="3"/>
        <v>c</v>
      </c>
      <c r="J12" t="str">
        <f ca="1">"("&amp;H12&amp;" + "&amp;D12&amp;")² "</f>
        <v xml:space="preserve">(b + 3)² </v>
      </c>
      <c r="K12" t="str">
        <f ca="1">H12&amp;"² + "&amp;2*D12&amp;H12&amp;" + "&amp;D12^2</f>
        <v>b² + 6b + 9</v>
      </c>
      <c r="P12">
        <v>10</v>
      </c>
      <c r="Q12" s="7" t="s">
        <v>22</v>
      </c>
      <c r="R12" s="7" t="s">
        <v>48</v>
      </c>
    </row>
    <row r="13" spans="1:18" x14ac:dyDescent="0.25">
      <c r="A13">
        <f t="shared" ca="1" si="4"/>
        <v>15</v>
      </c>
      <c r="B13">
        <f t="shared" ca="1" si="0"/>
        <v>0.55404540654905188</v>
      </c>
      <c r="C13">
        <f t="shared" ca="1" si="5"/>
        <v>2</v>
      </c>
      <c r="D13">
        <f t="shared" ca="1" si="5"/>
        <v>2</v>
      </c>
      <c r="E13">
        <f t="shared" ca="1" si="5"/>
        <v>3</v>
      </c>
      <c r="F13">
        <f t="shared" ca="1" si="5"/>
        <v>4</v>
      </c>
      <c r="G13">
        <f t="shared" ca="1" si="1"/>
        <v>4</v>
      </c>
      <c r="H13" t="str">
        <f t="shared" ca="1" si="2"/>
        <v>y</v>
      </c>
      <c r="I13" t="str">
        <f t="shared" ca="1" si="3"/>
        <v>z</v>
      </c>
      <c r="J13" t="str">
        <f ca="1">"("&amp;H13&amp;" - "&amp;D13&amp;")² "</f>
        <v xml:space="preserve">(y - 2)² </v>
      </c>
      <c r="K13" t="str">
        <f ca="1">H13&amp;"² - "&amp;2*D13&amp;H13&amp;" + "&amp;D13^2</f>
        <v>y² - 4y + 4</v>
      </c>
    </row>
    <row r="14" spans="1:18" x14ac:dyDescent="0.25">
      <c r="A14">
        <f t="shared" ca="1" si="4"/>
        <v>25</v>
      </c>
      <c r="B14">
        <f t="shared" ca="1" si="0"/>
        <v>7.5245771545361162E-2</v>
      </c>
      <c r="C14">
        <f t="shared" ca="1" si="5"/>
        <v>5</v>
      </c>
      <c r="D14">
        <f t="shared" ca="1" si="5"/>
        <v>3</v>
      </c>
      <c r="E14">
        <f t="shared" ca="1" si="5"/>
        <v>5</v>
      </c>
      <c r="F14">
        <f t="shared" ca="1" si="5"/>
        <v>4</v>
      </c>
      <c r="G14">
        <f t="shared" ca="1" si="1"/>
        <v>5</v>
      </c>
      <c r="H14" t="str">
        <f t="shared" ca="1" si="2"/>
        <v>b</v>
      </c>
      <c r="I14" t="str">
        <f t="shared" ca="1" si="3"/>
        <v>c</v>
      </c>
      <c r="J14" t="str">
        <f ca="1">"("&amp;H14&amp;" + "&amp;D14&amp;") · ("&amp;H14&amp;" - "&amp;D14&amp;") "</f>
        <v xml:space="preserve">(b + 3) · (b - 3) </v>
      </c>
      <c r="K14" t="str">
        <f ca="1">H14&amp;"² - "&amp;D14^2</f>
        <v>b² - 9</v>
      </c>
    </row>
    <row r="15" spans="1:18" x14ac:dyDescent="0.25">
      <c r="A15">
        <f t="shared" ca="1" si="4"/>
        <v>9</v>
      </c>
      <c r="B15">
        <f t="shared" ca="1" si="0"/>
        <v>0.75458651458789083</v>
      </c>
      <c r="C15">
        <f t="shared" ca="1" si="5"/>
        <v>4</v>
      </c>
      <c r="D15">
        <f t="shared" ca="1" si="5"/>
        <v>1</v>
      </c>
      <c r="E15">
        <f t="shared" ca="1" si="5"/>
        <v>4</v>
      </c>
      <c r="F15">
        <f t="shared" ca="1" si="5"/>
        <v>2</v>
      </c>
      <c r="G15">
        <f t="shared" ca="1" si="1"/>
        <v>5</v>
      </c>
      <c r="H15" t="str">
        <f t="shared" ca="1" si="2"/>
        <v>b</v>
      </c>
      <c r="I15" t="str">
        <f t="shared" ca="1" si="3"/>
        <v>c</v>
      </c>
      <c r="J15" t="str">
        <f ca="1">"("&amp;H15&amp;" + "&amp;D15&amp;I15&amp;")² "</f>
        <v xml:space="preserve">(b + 1c)² </v>
      </c>
      <c r="K15" t="str">
        <f ca="1">H15&amp;"² + "&amp;2*D15&amp;H15&amp;I15&amp;" + "&amp;D15^2&amp;I15&amp;"²"</f>
        <v>b² + 2bc + 1c²</v>
      </c>
    </row>
    <row r="16" spans="1:18" x14ac:dyDescent="0.25">
      <c r="A16">
        <f t="shared" ca="1" si="4"/>
        <v>19</v>
      </c>
      <c r="B16">
        <f t="shared" ca="1" si="0"/>
        <v>0.43269587428928835</v>
      </c>
      <c r="C16">
        <f t="shared" ca="1" si="5"/>
        <v>2</v>
      </c>
      <c r="D16">
        <f t="shared" ca="1" si="5"/>
        <v>3</v>
      </c>
      <c r="E16">
        <f t="shared" ca="1" si="5"/>
        <v>2</v>
      </c>
      <c r="F16">
        <f t="shared" ca="1" si="5"/>
        <v>3</v>
      </c>
      <c r="G16">
        <f t="shared" ca="1" si="1"/>
        <v>3</v>
      </c>
      <c r="H16" t="str">
        <f t="shared" ca="1" si="2"/>
        <v>c</v>
      </c>
      <c r="I16" t="str">
        <f t="shared" ca="1" si="3"/>
        <v>d</v>
      </c>
      <c r="J16" t="str">
        <f ca="1">"("&amp;H16&amp;" - "&amp;D16&amp;I16&amp;")² "</f>
        <v xml:space="preserve">(c - 3d)² </v>
      </c>
      <c r="K16" t="str">
        <f ca="1">H16&amp;"² - "&amp;2*D16&amp;H16&amp;I16&amp;" + "&amp;D16^2&amp;I16&amp;"²"</f>
        <v>c² - 6cd + 9d²</v>
      </c>
    </row>
    <row r="17" spans="1:11" x14ac:dyDescent="0.25">
      <c r="A17">
        <f t="shared" ca="1" si="4"/>
        <v>16</v>
      </c>
      <c r="B17">
        <f t="shared" ca="1" si="0"/>
        <v>0.55057663801900147</v>
      </c>
      <c r="C17">
        <f t="shared" ca="1" si="5"/>
        <v>3</v>
      </c>
      <c r="D17">
        <f t="shared" ca="1" si="5"/>
        <v>3</v>
      </c>
      <c r="E17">
        <f t="shared" ca="1" si="5"/>
        <v>5</v>
      </c>
      <c r="F17">
        <f t="shared" ca="1" si="5"/>
        <v>3</v>
      </c>
      <c r="G17">
        <f t="shared" ca="1" si="1"/>
        <v>9</v>
      </c>
      <c r="H17" t="str">
        <f t="shared" ca="1" si="2"/>
        <v>y</v>
      </c>
      <c r="I17" t="str">
        <f t="shared" ca="1" si="3"/>
        <v>z</v>
      </c>
      <c r="J17" t="str">
        <f ca="1">"("&amp;H17&amp;" + "&amp;D17&amp;I17&amp;") · ("&amp;H17&amp;" - "&amp;D17&amp;I17&amp;") "</f>
        <v xml:space="preserve">(y + 3z) · (y - 3z) </v>
      </c>
      <c r="K17" t="str">
        <f ca="1">H17&amp;"² - "&amp;D17^2&amp;I17&amp;"²"</f>
        <v>y² - 9z²</v>
      </c>
    </row>
    <row r="18" spans="1:11" x14ac:dyDescent="0.25">
      <c r="A18">
        <f t="shared" ca="1" si="4"/>
        <v>3</v>
      </c>
      <c r="B18">
        <f t="shared" ca="1" si="0"/>
        <v>0.92160491160545877</v>
      </c>
      <c r="C18">
        <f t="shared" ca="1" si="5"/>
        <v>2</v>
      </c>
      <c r="D18">
        <f t="shared" ca="1" si="5"/>
        <v>2</v>
      </c>
      <c r="E18">
        <f t="shared" ca="1" si="5"/>
        <v>4</v>
      </c>
      <c r="F18">
        <f t="shared" ca="1" si="5"/>
        <v>4</v>
      </c>
      <c r="G18">
        <f t="shared" ca="1" si="1"/>
        <v>1</v>
      </c>
      <c r="H18" t="str">
        <f t="shared" ca="1" si="2"/>
        <v>a</v>
      </c>
      <c r="I18" t="str">
        <f t="shared" ca="1" si="3"/>
        <v>b</v>
      </c>
      <c r="J18" t="str">
        <f ca="1">"("&amp;C18&amp;H18&amp;" + "&amp;D18&amp;I18&amp;")² "</f>
        <v xml:space="preserve">(2a + 2b)² </v>
      </c>
      <c r="K18" t="str">
        <f ca="1">C18^2&amp;H18&amp;"² + "&amp;2*C18*D18&amp;H18&amp;I18&amp;" + "&amp;D18^2&amp;I18&amp;"²"</f>
        <v>4a² + 8ab + 4b²</v>
      </c>
    </row>
    <row r="19" spans="1:11" x14ac:dyDescent="0.25">
      <c r="A19">
        <f t="shared" ca="1" si="4"/>
        <v>17</v>
      </c>
      <c r="B19">
        <f t="shared" ca="1" si="0"/>
        <v>0.53896660996364376</v>
      </c>
      <c r="C19">
        <f t="shared" ca="1" si="5"/>
        <v>4</v>
      </c>
      <c r="D19">
        <f t="shared" ca="1" si="5"/>
        <v>3</v>
      </c>
      <c r="E19">
        <f t="shared" ca="1" si="5"/>
        <v>2</v>
      </c>
      <c r="F19">
        <f t="shared" ca="1" si="5"/>
        <v>4</v>
      </c>
      <c r="G19">
        <f t="shared" ca="1" si="1"/>
        <v>1</v>
      </c>
      <c r="H19" t="str">
        <f t="shared" ca="1" si="2"/>
        <v>a</v>
      </c>
      <c r="I19" t="str">
        <f t="shared" ca="1" si="3"/>
        <v>b</v>
      </c>
      <c r="J19" t="str">
        <f ca="1">"("&amp;C19&amp;H19&amp;" - "&amp;D19&amp;I19&amp;")² "</f>
        <v xml:space="preserve">(4a - 3b)² </v>
      </c>
      <c r="K19" t="str">
        <f ca="1">C19^2&amp;H19&amp;"² - "&amp;2*C19*D19&amp;H19&amp;I19&amp;" + "&amp;D19^2&amp;I19&amp;"²"</f>
        <v>16a² - 24ab + 9b²</v>
      </c>
    </row>
    <row r="20" spans="1:11" x14ac:dyDescent="0.25">
      <c r="A20">
        <f t="shared" ca="1" si="4"/>
        <v>18</v>
      </c>
      <c r="B20">
        <f t="shared" ca="1" si="0"/>
        <v>0.48596882409391995</v>
      </c>
      <c r="C20">
        <f t="shared" ca="1" si="5"/>
        <v>1</v>
      </c>
      <c r="D20">
        <f t="shared" ca="1" si="5"/>
        <v>1</v>
      </c>
      <c r="E20">
        <f t="shared" ca="1" si="5"/>
        <v>3</v>
      </c>
      <c r="F20">
        <f t="shared" ca="1" si="5"/>
        <v>1</v>
      </c>
      <c r="G20">
        <f t="shared" ca="1" si="1"/>
        <v>4</v>
      </c>
      <c r="H20" t="str">
        <f t="shared" ca="1" si="2"/>
        <v>y</v>
      </c>
      <c r="I20" t="str">
        <f t="shared" ca="1" si="3"/>
        <v>z</v>
      </c>
      <c r="J20" t="str">
        <f ca="1">"("&amp;C20&amp;H20&amp;" + "&amp;D20&amp;I20&amp;") · ("&amp;C20&amp;H20&amp;" - "&amp;D20&amp;I20&amp;") "</f>
        <v xml:space="preserve">(1y + 1z) · (1y - 1z) </v>
      </c>
      <c r="K20" t="str">
        <f ca="1">C20^2&amp;H20&amp;"² - "&amp;D20^2&amp;I20&amp;"²"</f>
        <v>1y² - 1z²</v>
      </c>
    </row>
    <row r="21" spans="1:11" x14ac:dyDescent="0.25">
      <c r="A21">
        <f t="shared" ca="1" si="4"/>
        <v>23</v>
      </c>
      <c r="B21">
        <f t="shared" ca="1" si="0"/>
        <v>0.12146726124441853</v>
      </c>
      <c r="C21">
        <f t="shared" ca="1" si="5"/>
        <v>3</v>
      </c>
      <c r="D21">
        <f t="shared" ca="1" si="5"/>
        <v>4</v>
      </c>
      <c r="E21">
        <f t="shared" ca="1" si="5"/>
        <v>3</v>
      </c>
      <c r="F21">
        <f t="shared" ca="1" si="5"/>
        <v>4</v>
      </c>
      <c r="G21">
        <f t="shared" ca="1" si="1"/>
        <v>6</v>
      </c>
      <c r="H21" t="str">
        <f t="shared" ca="1" si="2"/>
        <v>a</v>
      </c>
      <c r="I21" t="str">
        <f t="shared" ca="1" si="3"/>
        <v>b</v>
      </c>
      <c r="J21" t="str">
        <f ca="1">"("&amp;H21&amp;" + "&amp;D21&amp;")² "</f>
        <v xml:space="preserve">(a + 4)² </v>
      </c>
      <c r="K21" t="str">
        <f ca="1">H21&amp;"² + "&amp;2*D21&amp;H21&amp;" + "&amp;D21^2</f>
        <v>a² + 8a + 16</v>
      </c>
    </row>
    <row r="22" spans="1:11" x14ac:dyDescent="0.25">
      <c r="A22">
        <f t="shared" ca="1" si="4"/>
        <v>6</v>
      </c>
      <c r="B22">
        <f t="shared" ca="1" si="0"/>
        <v>0.80078266483173233</v>
      </c>
      <c r="C22">
        <f t="shared" ca="1" si="5"/>
        <v>2</v>
      </c>
      <c r="D22">
        <f t="shared" ca="1" si="5"/>
        <v>3</v>
      </c>
      <c r="E22">
        <f t="shared" ca="1" si="5"/>
        <v>2</v>
      </c>
      <c r="F22">
        <f t="shared" ca="1" si="5"/>
        <v>2</v>
      </c>
      <c r="G22">
        <f t="shared" ca="1" si="1"/>
        <v>1</v>
      </c>
      <c r="H22" t="str">
        <f t="shared" ca="1" si="2"/>
        <v>a</v>
      </c>
      <c r="I22" t="str">
        <f t="shared" ca="1" si="3"/>
        <v>b</v>
      </c>
      <c r="J22" t="str">
        <f ca="1">"("&amp;H22&amp;" - "&amp;D22&amp;")² "</f>
        <v xml:space="preserve">(a - 3)² </v>
      </c>
      <c r="K22" t="str">
        <f ca="1">H22&amp;"² - "&amp;2*D22&amp;H22&amp;" + "&amp;D22^2</f>
        <v>a² - 6a + 9</v>
      </c>
    </row>
    <row r="23" spans="1:11" x14ac:dyDescent="0.25">
      <c r="A23">
        <f t="shared" ca="1" si="4"/>
        <v>7</v>
      </c>
      <c r="B23">
        <f t="shared" ca="1" si="0"/>
        <v>0.7912476449384287</v>
      </c>
      <c r="C23">
        <f t="shared" ca="1" si="5"/>
        <v>2</v>
      </c>
      <c r="D23">
        <f t="shared" ca="1" si="5"/>
        <v>2</v>
      </c>
      <c r="E23">
        <f t="shared" ca="1" si="5"/>
        <v>4</v>
      </c>
      <c r="F23">
        <f t="shared" ca="1" si="5"/>
        <v>2</v>
      </c>
      <c r="G23">
        <f t="shared" ca="1" si="1"/>
        <v>1</v>
      </c>
      <c r="H23" t="str">
        <f t="shared" ca="1" si="2"/>
        <v>a</v>
      </c>
      <c r="I23" t="str">
        <f t="shared" ca="1" si="3"/>
        <v>b</v>
      </c>
      <c r="J23" t="str">
        <f ca="1">"("&amp;H23&amp;" + "&amp;D23&amp;") · ("&amp;H23&amp;" - "&amp;D23&amp;") "</f>
        <v xml:space="preserve">(a + 2) · (a - 2) </v>
      </c>
      <c r="K23" t="str">
        <f ca="1">H23&amp;"² - "&amp;D23^2</f>
        <v>a² - 4</v>
      </c>
    </row>
    <row r="24" spans="1:11" x14ac:dyDescent="0.25">
      <c r="A24">
        <f t="shared" ca="1" si="4"/>
        <v>22</v>
      </c>
      <c r="B24">
        <f t="shared" ca="1" si="0"/>
        <v>0.14531781816839873</v>
      </c>
      <c r="C24">
        <f t="shared" ca="1" si="5"/>
        <v>5</v>
      </c>
      <c r="D24">
        <f t="shared" ca="1" si="5"/>
        <v>3</v>
      </c>
      <c r="E24">
        <f t="shared" ca="1" si="5"/>
        <v>3</v>
      </c>
      <c r="F24">
        <f t="shared" ca="1" si="5"/>
        <v>3</v>
      </c>
      <c r="G24">
        <f t="shared" ca="1" si="1"/>
        <v>4</v>
      </c>
      <c r="H24" t="str">
        <f t="shared" ca="1" si="2"/>
        <v>y</v>
      </c>
      <c r="I24" t="str">
        <f t="shared" ca="1" si="3"/>
        <v>z</v>
      </c>
      <c r="J24" t="str">
        <f ca="1">"("&amp;H24&amp;" + "&amp;D24&amp;I24&amp;")² "</f>
        <v xml:space="preserve">(y + 3z)² </v>
      </c>
      <c r="K24" t="str">
        <f ca="1">H24&amp;"² + "&amp;2*D24&amp;H24&amp;I24&amp;" + "&amp;D24^2&amp;I24&amp;"²"</f>
        <v>y² + 6yz + 9z²</v>
      </c>
    </row>
    <row r="25" spans="1:11" x14ac:dyDescent="0.25">
      <c r="A25">
        <f t="shared" ca="1" si="4"/>
        <v>1</v>
      </c>
      <c r="B25">
        <f t="shared" ca="1" si="0"/>
        <v>0.98904103561329437</v>
      </c>
      <c r="C25">
        <f t="shared" ca="1" si="5"/>
        <v>5</v>
      </c>
      <c r="D25">
        <f t="shared" ca="1" si="5"/>
        <v>1</v>
      </c>
      <c r="E25">
        <f t="shared" ca="1" si="5"/>
        <v>3</v>
      </c>
      <c r="F25">
        <f t="shared" ca="1" si="5"/>
        <v>5</v>
      </c>
      <c r="G25">
        <f t="shared" ca="1" si="1"/>
        <v>9</v>
      </c>
      <c r="H25" t="str">
        <f t="shared" ca="1" si="2"/>
        <v>y</v>
      </c>
      <c r="I25" t="str">
        <f t="shared" ca="1" si="3"/>
        <v>z</v>
      </c>
      <c r="J25" t="str">
        <f ca="1">"("&amp;H25&amp;" - "&amp;D25&amp;I25&amp;")² "</f>
        <v xml:space="preserve">(y - 1z)² </v>
      </c>
      <c r="K25" t="str">
        <f ca="1">H25&amp;"² - "&amp;2*D25&amp;H25&amp;I25&amp;" + "&amp;D25^2&amp;I25&amp;"²"</f>
        <v>y² - 2yz + 1z²</v>
      </c>
    </row>
    <row r="26" spans="1:11" x14ac:dyDescent="0.25">
      <c r="A26">
        <f t="shared" ca="1" si="4"/>
        <v>21</v>
      </c>
      <c r="B26">
        <f t="shared" ca="1" si="0"/>
        <v>0.28693124879943877</v>
      </c>
      <c r="C26">
        <f t="shared" ca="1" si="5"/>
        <v>1</v>
      </c>
      <c r="D26">
        <f t="shared" ca="1" si="5"/>
        <v>4</v>
      </c>
      <c r="E26">
        <f t="shared" ca="1" si="5"/>
        <v>2</v>
      </c>
      <c r="F26">
        <f t="shared" ca="1" si="5"/>
        <v>4</v>
      </c>
      <c r="G26">
        <f t="shared" ca="1" si="1"/>
        <v>3</v>
      </c>
      <c r="H26" t="str">
        <f t="shared" ca="1" si="2"/>
        <v>c</v>
      </c>
      <c r="I26" t="str">
        <f t="shared" ca="1" si="3"/>
        <v>d</v>
      </c>
      <c r="J26" t="str">
        <f ca="1">"("&amp;H26&amp;" + "&amp;D26&amp;I26&amp;") · ("&amp;H26&amp;" - "&amp;D26&amp;I26&amp;") "</f>
        <v xml:space="preserve">(c + 4d) · (c - 4d) </v>
      </c>
      <c r="K26" t="str">
        <f ca="1">H26&amp;"² - "&amp;D26^2&amp;I26&amp;"²"</f>
        <v>c² - 16d²</v>
      </c>
    </row>
    <row r="27" spans="1:11" x14ac:dyDescent="0.25">
      <c r="A27">
        <f ca="1">RANK(B27,$B$3:$B$29)</f>
        <v>10</v>
      </c>
      <c r="B27">
        <f t="shared" ca="1" si="0"/>
        <v>0.73426179233156097</v>
      </c>
      <c r="C27">
        <f t="shared" ca="1" si="5"/>
        <v>2</v>
      </c>
      <c r="D27">
        <f t="shared" ca="1" si="5"/>
        <v>2</v>
      </c>
      <c r="E27">
        <f t="shared" ca="1" si="5"/>
        <v>2</v>
      </c>
      <c r="F27">
        <f t="shared" ca="1" si="5"/>
        <v>2</v>
      </c>
      <c r="G27">
        <f t="shared" ca="1" si="1"/>
        <v>7</v>
      </c>
      <c r="H27" t="str">
        <f t="shared" ca="1" si="2"/>
        <v>x</v>
      </c>
      <c r="I27" t="str">
        <f t="shared" ca="1" si="3"/>
        <v>y</v>
      </c>
      <c r="J27" t="str">
        <f ca="1">"("&amp;C27&amp;H27&amp;" + "&amp;D27&amp;I27&amp;")² "</f>
        <v xml:space="preserve">(2x + 2y)² </v>
      </c>
      <c r="K27" t="str">
        <f ca="1">C27^2&amp;H27&amp;"² + "&amp;2*C27*D27&amp;H27&amp;I27&amp;" + "&amp;D27^2&amp;I27&amp;"²"</f>
        <v>4x² + 8xy + 4y²</v>
      </c>
    </row>
    <row r="28" spans="1:11" x14ac:dyDescent="0.25">
      <c r="A28">
        <f t="shared" ca="1" si="4"/>
        <v>27</v>
      </c>
      <c r="B28">
        <f t="shared" ca="1" si="0"/>
        <v>4.0510168261321033E-2</v>
      </c>
      <c r="C28">
        <f t="shared" ca="1" si="5"/>
        <v>4</v>
      </c>
      <c r="D28">
        <f t="shared" ca="1" si="5"/>
        <v>1</v>
      </c>
      <c r="E28">
        <f t="shared" ca="1" si="5"/>
        <v>4</v>
      </c>
      <c r="F28">
        <f t="shared" ca="1" si="5"/>
        <v>3</v>
      </c>
      <c r="G28">
        <f t="shared" ca="1" si="1"/>
        <v>1</v>
      </c>
      <c r="H28" t="str">
        <f t="shared" ca="1" si="2"/>
        <v>a</v>
      </c>
      <c r="I28" t="str">
        <f t="shared" ca="1" si="3"/>
        <v>b</v>
      </c>
      <c r="J28" t="str">
        <f ca="1">"("&amp;C28&amp;H28&amp;" - "&amp;D28&amp;I28&amp;")² "</f>
        <v xml:space="preserve">(4a - 1b)² </v>
      </c>
      <c r="K28" t="str">
        <f ca="1">C28^2&amp;H28&amp;"² - "&amp;2*C28*D28&amp;H28&amp;I28&amp;" + "&amp;D28^2&amp;I28&amp;"²"</f>
        <v>16a² - 8ab + 1b²</v>
      </c>
    </row>
    <row r="29" spans="1:11" x14ac:dyDescent="0.25">
      <c r="A29">
        <f t="shared" ca="1" si="4"/>
        <v>20</v>
      </c>
      <c r="B29">
        <f t="shared" ca="1" si="0"/>
        <v>0.3521891049677347</v>
      </c>
      <c r="C29">
        <f t="shared" ca="1" si="5"/>
        <v>2</v>
      </c>
      <c r="D29">
        <f t="shared" ca="1" si="5"/>
        <v>3</v>
      </c>
      <c r="E29">
        <f t="shared" ca="1" si="5"/>
        <v>3</v>
      </c>
      <c r="F29">
        <f t="shared" ca="1" si="5"/>
        <v>4</v>
      </c>
      <c r="G29">
        <f t="shared" ca="1" si="1"/>
        <v>2</v>
      </c>
      <c r="H29" t="str">
        <f t="shared" ca="1" si="2"/>
        <v>x</v>
      </c>
      <c r="I29" t="str">
        <f t="shared" ca="1" si="3"/>
        <v>y</v>
      </c>
      <c r="J29" t="str">
        <f ca="1">"("&amp;C29&amp;H29&amp;" + "&amp;D29&amp;I29&amp;") · ("&amp;C29&amp;H29&amp;" - "&amp;D29&amp;I29&amp;") "</f>
        <v xml:space="preserve">(2x + 3y) · (2x - 3y) </v>
      </c>
      <c r="K29" t="str">
        <f ca="1">C29^2&amp;H29&amp;"² - "&amp;D29^2&amp;I29&amp;"²"</f>
        <v>4x² - 9y²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D237-5BEB-4E6E-86C2-EEF1037CFECB}">
  <dimension ref="B1:N34"/>
  <sheetViews>
    <sheetView workbookViewId="0"/>
  </sheetViews>
  <sheetFormatPr baseColWidth="10" defaultRowHeight="12.5" x14ac:dyDescent="0.25"/>
  <sheetData>
    <row r="1" spans="2:14" x14ac:dyDescent="0.25">
      <c r="I1">
        <v>-1</v>
      </c>
      <c r="J1">
        <v>0</v>
      </c>
      <c r="K1">
        <v>1</v>
      </c>
      <c r="L1">
        <v>2</v>
      </c>
      <c r="M1">
        <v>3</v>
      </c>
      <c r="N1">
        <v>4</v>
      </c>
    </row>
    <row r="2" spans="2:14" x14ac:dyDescent="0.25">
      <c r="B2">
        <f ca="1">RAND()</f>
        <v>0.69930410324326253</v>
      </c>
      <c r="C2" t="s">
        <v>17</v>
      </c>
      <c r="D2">
        <f ca="1">(RANDBETWEEN(1,2)+0.5*RANDBETWEEN(0,1))*(-1)^RANDBETWEEN(0,1)</f>
        <v>1</v>
      </c>
      <c r="E2" t="s">
        <v>18</v>
      </c>
      <c r="F2">
        <f ca="1">(RANDBETWEEN(1,3)+0.5*RANDBETWEEN(0,1))</f>
        <v>3.5</v>
      </c>
      <c r="G2">
        <f ca="1">IF(ABS(D2)&gt;=2,IF(D2&lt;0,F2,-F2),F2)</f>
        <v>3.5</v>
      </c>
      <c r="H2" t="s">
        <v>19</v>
      </c>
      <c r="I2">
        <f ca="1">I$1*$D2+$G2</f>
        <v>2.5</v>
      </c>
      <c r="J2">
        <f t="shared" ref="J2:N26" ca="1" si="0">J$1*$D2+$G2</f>
        <v>3.5</v>
      </c>
      <c r="K2">
        <f t="shared" ca="1" si="0"/>
        <v>4.5</v>
      </c>
      <c r="L2">
        <f t="shared" ca="1" si="0"/>
        <v>5.5</v>
      </c>
      <c r="M2">
        <f t="shared" ca="1" si="0"/>
        <v>6.5</v>
      </c>
      <c r="N2">
        <f t="shared" ca="1" si="0"/>
        <v>7.5</v>
      </c>
    </row>
    <row r="5" spans="2:14" x14ac:dyDescent="0.25">
      <c r="I5">
        <v>-1</v>
      </c>
      <c r="J5">
        <v>0</v>
      </c>
      <c r="K5">
        <v>1</v>
      </c>
      <c r="L5">
        <v>2</v>
      </c>
      <c r="M5">
        <v>3</v>
      </c>
      <c r="N5">
        <v>4</v>
      </c>
    </row>
    <row r="6" spans="2:14" x14ac:dyDescent="0.25">
      <c r="B6">
        <f ca="1">RAND()</f>
        <v>0.63131804180336848</v>
      </c>
      <c r="C6" t="s">
        <v>17</v>
      </c>
      <c r="D6">
        <f ca="1">(RANDBETWEEN(1,2)+0.5*RANDBETWEEN(0,1))*(-1)^RANDBETWEEN(0,1)</f>
        <v>1</v>
      </c>
      <c r="E6" t="s">
        <v>18</v>
      </c>
      <c r="F6">
        <f ca="1">(RANDBETWEEN(1,3)+0.5*RANDBETWEEN(0,1))</f>
        <v>3.5</v>
      </c>
      <c r="G6">
        <f ca="1">IF(ABS(D6)&gt;=2,IF(D6&lt;0,F6,-F6),F6)</f>
        <v>3.5</v>
      </c>
      <c r="I6">
        <f ca="1">I$1*$D6+$G6</f>
        <v>2.5</v>
      </c>
      <c r="J6">
        <f t="shared" ca="1" si="0"/>
        <v>3.5</v>
      </c>
      <c r="K6">
        <f t="shared" ca="1" si="0"/>
        <v>4.5</v>
      </c>
      <c r="L6">
        <f t="shared" ca="1" si="0"/>
        <v>5.5</v>
      </c>
      <c r="M6">
        <f t="shared" ca="1" si="0"/>
        <v>6.5</v>
      </c>
      <c r="N6">
        <f t="shared" ca="1" si="0"/>
        <v>7.5</v>
      </c>
    </row>
    <row r="9" spans="2:14" x14ac:dyDescent="0.25">
      <c r="I9">
        <v>-1</v>
      </c>
      <c r="J9">
        <v>0</v>
      </c>
      <c r="K9">
        <v>1</v>
      </c>
      <c r="L9">
        <v>2</v>
      </c>
      <c r="M9">
        <v>3</v>
      </c>
      <c r="N9">
        <v>4</v>
      </c>
    </row>
    <row r="10" spans="2:14" x14ac:dyDescent="0.25">
      <c r="B10">
        <f ca="1">RAND()</f>
        <v>0.34020269032689887</v>
      </c>
      <c r="C10" t="s">
        <v>17</v>
      </c>
      <c r="D10">
        <f ca="1">(RANDBETWEEN(1,2)+0.5*RANDBETWEEN(0,1))*(-1)^RANDBETWEEN(0,1)</f>
        <v>-2.5</v>
      </c>
      <c r="E10" t="s">
        <v>18</v>
      </c>
      <c r="F10">
        <f ca="1">(RANDBETWEEN(1,3)+0.5*RANDBETWEEN(0,1))</f>
        <v>2.5</v>
      </c>
      <c r="G10">
        <f ca="1">IF(ABS(D10)&gt;=2,IF(D10&lt;0,F10,-F10),F10)</f>
        <v>2.5</v>
      </c>
      <c r="I10">
        <f ca="1">I$1*$D10+$G10</f>
        <v>5</v>
      </c>
      <c r="J10">
        <f t="shared" ca="1" si="0"/>
        <v>2.5</v>
      </c>
      <c r="K10">
        <f t="shared" ca="1" si="0"/>
        <v>0</v>
      </c>
      <c r="L10">
        <f t="shared" ca="1" si="0"/>
        <v>-2.5</v>
      </c>
      <c r="M10">
        <f t="shared" ca="1" si="0"/>
        <v>-5</v>
      </c>
      <c r="N10">
        <f t="shared" ca="1" si="0"/>
        <v>-7.5</v>
      </c>
    </row>
    <row r="13" spans="2:14" x14ac:dyDescent="0.25">
      <c r="I13">
        <v>-1</v>
      </c>
      <c r="J13">
        <v>0</v>
      </c>
      <c r="K13">
        <v>1</v>
      </c>
      <c r="L13">
        <v>2</v>
      </c>
      <c r="M13">
        <v>3</v>
      </c>
      <c r="N13">
        <v>4</v>
      </c>
    </row>
    <row r="14" spans="2:14" x14ac:dyDescent="0.25">
      <c r="B14">
        <f ca="1">RAND()</f>
        <v>0.72310999639576967</v>
      </c>
      <c r="C14" t="s">
        <v>17</v>
      </c>
      <c r="D14">
        <f ca="1">(RANDBETWEEN(1,3)+0.5*RANDBETWEEN(0,1))*(-1)^RANDBETWEEN(0,1)</f>
        <v>2.5</v>
      </c>
      <c r="E14" t="s">
        <v>18</v>
      </c>
      <c r="F14">
        <f ca="1">(RANDBETWEEN(1,3)+0.5*RANDBETWEEN(0,1))</f>
        <v>3.5</v>
      </c>
      <c r="G14">
        <f ca="1">IF(ABS(D14)&gt;=2,IF(D14&lt;0,F14,-F14),F14)</f>
        <v>-3.5</v>
      </c>
      <c r="I14">
        <f ca="1">I$1*$D14+$G14</f>
        <v>-6</v>
      </c>
      <c r="J14">
        <f t="shared" ca="1" si="0"/>
        <v>-3.5</v>
      </c>
      <c r="K14">
        <f t="shared" ca="1" si="0"/>
        <v>-1</v>
      </c>
      <c r="L14">
        <f t="shared" ca="1" si="0"/>
        <v>1.5</v>
      </c>
      <c r="M14">
        <f t="shared" ca="1" si="0"/>
        <v>4</v>
      </c>
      <c r="N14">
        <f t="shared" ca="1" si="0"/>
        <v>6.5</v>
      </c>
    </row>
    <row r="17" spans="2:14" x14ac:dyDescent="0.25">
      <c r="I17">
        <v>-1</v>
      </c>
      <c r="J17">
        <v>0</v>
      </c>
      <c r="K17">
        <v>1</v>
      </c>
      <c r="L17">
        <v>2</v>
      </c>
      <c r="M17">
        <v>3</v>
      </c>
      <c r="N17">
        <v>4</v>
      </c>
    </row>
    <row r="18" spans="2:14" x14ac:dyDescent="0.25">
      <c r="B18">
        <f ca="1">RAND()</f>
        <v>0.106225723626025</v>
      </c>
      <c r="C18" t="s">
        <v>17</v>
      </c>
      <c r="D18">
        <f ca="1">(RANDBETWEEN(1,3)+0.5*RANDBETWEEN(0,1))*(-1)^RANDBETWEEN(0,1)</f>
        <v>2.5</v>
      </c>
      <c r="E18" t="s">
        <v>18</v>
      </c>
      <c r="F18">
        <f ca="1">(RANDBETWEEN(1,3)+0.5*RANDBETWEEN(0,1))</f>
        <v>1.5</v>
      </c>
      <c r="G18">
        <f ca="1">IF(ABS(D18)&gt;=2,IF(D18&lt;0,F18,-F18),F18)</f>
        <v>-1.5</v>
      </c>
      <c r="I18">
        <f ca="1">I$1*$D18+$G18</f>
        <v>-4</v>
      </c>
      <c r="J18">
        <f t="shared" ca="1" si="0"/>
        <v>-1.5</v>
      </c>
      <c r="K18">
        <f t="shared" ca="1" si="0"/>
        <v>1</v>
      </c>
      <c r="L18">
        <f t="shared" ca="1" si="0"/>
        <v>3.5</v>
      </c>
      <c r="M18">
        <f t="shared" ca="1" si="0"/>
        <v>6</v>
      </c>
      <c r="N18">
        <f t="shared" ca="1" si="0"/>
        <v>8.5</v>
      </c>
    </row>
    <row r="21" spans="2:14" x14ac:dyDescent="0.25">
      <c r="I21">
        <v>-1</v>
      </c>
      <c r="J21">
        <v>0</v>
      </c>
      <c r="K21">
        <v>1</v>
      </c>
      <c r="L21">
        <v>2</v>
      </c>
      <c r="M21">
        <v>3</v>
      </c>
      <c r="N21">
        <v>4</v>
      </c>
    </row>
    <row r="22" spans="2:14" x14ac:dyDescent="0.25">
      <c r="B22">
        <f ca="1">RAND()</f>
        <v>0.32301972635791831</v>
      </c>
      <c r="C22" t="s">
        <v>17</v>
      </c>
      <c r="D22">
        <f ca="1">(RANDBETWEEN(1,3)+0.5*RANDBETWEEN(0,1))*(-1)^RANDBETWEEN(0,1)</f>
        <v>2.5</v>
      </c>
      <c r="E22" t="s">
        <v>18</v>
      </c>
      <c r="F22">
        <f ca="1">(RANDBETWEEN(1,3)+0.5*RANDBETWEEN(0,1))</f>
        <v>2.5</v>
      </c>
      <c r="G22">
        <f ca="1">IF(ABS(D22)&gt;=2,IF(D22&lt;0,F22,-F22),F22)</f>
        <v>-2.5</v>
      </c>
      <c r="I22">
        <f ca="1">I$1*$D22+$G22</f>
        <v>-5</v>
      </c>
      <c r="J22">
        <f t="shared" ca="1" si="0"/>
        <v>-2.5</v>
      </c>
      <c r="K22">
        <f t="shared" ca="1" si="0"/>
        <v>0</v>
      </c>
      <c r="L22">
        <f t="shared" ca="1" si="0"/>
        <v>2.5</v>
      </c>
      <c r="M22">
        <f t="shared" ca="1" si="0"/>
        <v>5</v>
      </c>
      <c r="N22">
        <f t="shared" ca="1" si="0"/>
        <v>7.5</v>
      </c>
    </row>
    <row r="25" spans="2:14" x14ac:dyDescent="0.25">
      <c r="I25">
        <v>-1</v>
      </c>
      <c r="J25">
        <v>0</v>
      </c>
      <c r="K25">
        <v>1</v>
      </c>
      <c r="L25">
        <v>2</v>
      </c>
      <c r="M25">
        <v>3</v>
      </c>
      <c r="N25">
        <v>4</v>
      </c>
    </row>
    <row r="26" spans="2:14" x14ac:dyDescent="0.25">
      <c r="B26">
        <f ca="1">RAND()</f>
        <v>0.79899976198754574</v>
      </c>
      <c r="C26" t="s">
        <v>17</v>
      </c>
      <c r="D26">
        <f ca="1">(RANDBETWEEN(1,3)+0.5*RANDBETWEEN(0,1))*(-1)^RANDBETWEEN(0,1)</f>
        <v>-2</v>
      </c>
      <c r="E26" t="s">
        <v>18</v>
      </c>
      <c r="F26">
        <f ca="1">(RANDBETWEEN(1,3)+0.5*RANDBETWEEN(0,1))</f>
        <v>1.5</v>
      </c>
      <c r="G26">
        <f ca="1">IF(ABS(D26)&gt;=2,IF(D26&lt;0,F26,-F26),F26)</f>
        <v>1.5</v>
      </c>
      <c r="I26">
        <f ca="1">I$1*$D26+$G26</f>
        <v>3.5</v>
      </c>
      <c r="J26">
        <f t="shared" ca="1" si="0"/>
        <v>1.5</v>
      </c>
      <c r="K26">
        <f t="shared" ca="1" si="0"/>
        <v>-0.5</v>
      </c>
      <c r="L26">
        <f t="shared" ca="1" si="0"/>
        <v>-2.5</v>
      </c>
      <c r="M26">
        <f t="shared" ca="1" si="0"/>
        <v>-4.5</v>
      </c>
      <c r="N26">
        <f t="shared" ca="1" si="0"/>
        <v>-6.5</v>
      </c>
    </row>
    <row r="29" spans="2:14" x14ac:dyDescent="0.25">
      <c r="I29">
        <v>-1</v>
      </c>
      <c r="J29">
        <v>0</v>
      </c>
      <c r="K29">
        <v>1</v>
      </c>
      <c r="L29">
        <v>2</v>
      </c>
      <c r="M29">
        <v>3</v>
      </c>
      <c r="N29">
        <v>4</v>
      </c>
    </row>
    <row r="30" spans="2:14" x14ac:dyDescent="0.25">
      <c r="B30">
        <f ca="1">RAND()</f>
        <v>0.7215198613229864</v>
      </c>
      <c r="C30" t="s">
        <v>17</v>
      </c>
      <c r="D30">
        <f ca="1">(RANDBETWEEN(1,3)+0.5*RANDBETWEEN(0,1))*(-1)^RANDBETWEEN(0,1)</f>
        <v>3.5</v>
      </c>
      <c r="E30" t="s">
        <v>18</v>
      </c>
      <c r="F30">
        <f ca="1">(RANDBETWEEN(1,3)+0.5*RANDBETWEEN(0,1))</f>
        <v>2</v>
      </c>
      <c r="G30">
        <f ca="1">IF(ABS(D30)&gt;=2,IF(D30&lt;0,F30,-F30),F30)</f>
        <v>-2</v>
      </c>
      <c r="I30">
        <f ca="1">I$1*$D30+$G30</f>
        <v>-5.5</v>
      </c>
      <c r="J30">
        <f t="shared" ref="J30:N30" ca="1" si="1">J$1*$D30+$G30</f>
        <v>-2</v>
      </c>
      <c r="K30">
        <f t="shared" ca="1" si="1"/>
        <v>1.5</v>
      </c>
      <c r="L30">
        <f t="shared" ca="1" si="1"/>
        <v>5</v>
      </c>
      <c r="M30">
        <f t="shared" ca="1" si="1"/>
        <v>8.5</v>
      </c>
      <c r="N30">
        <f t="shared" ca="1" si="1"/>
        <v>12</v>
      </c>
    </row>
    <row r="33" spans="2:14" x14ac:dyDescent="0.25">
      <c r="I33">
        <v>-1</v>
      </c>
      <c r="J33">
        <v>0</v>
      </c>
      <c r="K33">
        <v>1</v>
      </c>
      <c r="L33">
        <v>2</v>
      </c>
      <c r="M33">
        <v>3</v>
      </c>
      <c r="N33">
        <v>4</v>
      </c>
    </row>
    <row r="34" spans="2:14" x14ac:dyDescent="0.25">
      <c r="B34">
        <f ca="1">RAND()</f>
        <v>0.93312168341091717</v>
      </c>
      <c r="C34" t="s">
        <v>17</v>
      </c>
      <c r="D34">
        <f ca="1">(RANDBETWEEN(1,3)+0.5*RANDBETWEEN(0,1))*(-1)^RANDBETWEEN(0,1)</f>
        <v>2.5</v>
      </c>
      <c r="E34" t="s">
        <v>18</v>
      </c>
      <c r="F34">
        <f ca="1">(RANDBETWEEN(1,3)+0.5*RANDBETWEEN(0,1))</f>
        <v>3.5</v>
      </c>
      <c r="G34">
        <f ca="1">IF(ABS(D34)&gt;=2,IF(D34&lt;0,F34,-F34),F34)</f>
        <v>-3.5</v>
      </c>
      <c r="I34">
        <f ca="1">I$1*$D34+$G34</f>
        <v>-6</v>
      </c>
      <c r="J34">
        <f t="shared" ref="J34:N34" ca="1" si="2">J$1*$D34+$G34</f>
        <v>-3.5</v>
      </c>
      <c r="K34">
        <f t="shared" ca="1" si="2"/>
        <v>-1</v>
      </c>
      <c r="L34">
        <f t="shared" ca="1" si="2"/>
        <v>1.5</v>
      </c>
      <c r="M34">
        <f t="shared" ca="1" si="2"/>
        <v>4</v>
      </c>
      <c r="N34">
        <f t="shared" ca="1" si="2"/>
        <v>6.5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D168-0747-4A64-94E5-5CFC15B2B847}">
  <dimension ref="A1:Z165"/>
  <sheetViews>
    <sheetView workbookViewId="0">
      <selection sqref="A1:XFD1048576"/>
    </sheetView>
  </sheetViews>
  <sheetFormatPr baseColWidth="10" defaultRowHeight="12.5" x14ac:dyDescent="0.25"/>
  <cols>
    <col min="3" max="4" width="4.6328125" bestFit="1" customWidth="1"/>
    <col min="5" max="6" width="5.08984375" customWidth="1"/>
    <col min="7" max="7" width="11.54296875" bestFit="1" customWidth="1"/>
    <col min="8" max="11" width="11.54296875" customWidth="1"/>
    <col min="12" max="12" width="17.453125" bestFit="1" customWidth="1"/>
    <col min="13" max="13" width="18" bestFit="1" customWidth="1"/>
    <col min="14" max="14" width="20.08984375" bestFit="1" customWidth="1"/>
    <col min="15" max="16" width="20.08984375" customWidth="1"/>
    <col min="17" max="17" width="19.1796875" bestFit="1" customWidth="1"/>
    <col min="18" max="18" width="19.1796875" customWidth="1"/>
    <col min="19" max="19" width="25.453125" customWidth="1"/>
    <col min="20" max="20" width="10.54296875" customWidth="1"/>
    <col min="21" max="21" width="27.90625" customWidth="1"/>
    <col min="22" max="22" width="19" customWidth="1"/>
    <col min="23" max="24" width="5.08984375" customWidth="1"/>
    <col min="25" max="25" width="39.453125" customWidth="1"/>
    <col min="26" max="26" width="35.36328125" customWidth="1"/>
    <col min="27" max="27" width="38.453125" customWidth="1"/>
    <col min="28" max="28" width="47.36328125" bestFit="1" customWidth="1"/>
    <col min="29" max="29" width="19.36328125" bestFit="1" customWidth="1"/>
    <col min="30" max="30" width="5.54296875" bestFit="1" customWidth="1"/>
    <col min="32" max="32" width="3.08984375" bestFit="1" customWidth="1"/>
    <col min="33" max="33" width="5" bestFit="1" customWidth="1"/>
    <col min="34" max="34" width="6.54296875" bestFit="1" customWidth="1"/>
    <col min="35" max="35" width="3.54296875" bestFit="1" customWidth="1"/>
    <col min="266" max="267" width="35" customWidth="1"/>
    <col min="268" max="268" width="2.54296875" bestFit="1" customWidth="1"/>
    <col min="269" max="269" width="5" bestFit="1" customWidth="1"/>
    <col min="270" max="271" width="2" bestFit="1" customWidth="1"/>
    <col min="272" max="273" width="2.08984375" bestFit="1" customWidth="1"/>
    <col min="274" max="275" width="2.54296875" bestFit="1" customWidth="1"/>
    <col min="276" max="276" width="2.54296875" customWidth="1"/>
    <col min="277" max="277" width="4" bestFit="1" customWidth="1"/>
    <col min="278" max="278" width="4" customWidth="1"/>
    <col min="279" max="279" width="4.36328125" customWidth="1"/>
    <col min="280" max="280" width="3" bestFit="1" customWidth="1"/>
    <col min="281" max="281" width="39.453125" customWidth="1"/>
    <col min="282" max="282" width="35.36328125" customWidth="1"/>
    <col min="283" max="283" width="38.453125" customWidth="1"/>
    <col min="284" max="284" width="47.36328125" bestFit="1" customWidth="1"/>
    <col min="285" max="285" width="19.36328125" bestFit="1" customWidth="1"/>
    <col min="286" max="286" width="5.54296875" bestFit="1" customWidth="1"/>
    <col min="288" max="288" width="3.08984375" bestFit="1" customWidth="1"/>
    <col min="289" max="289" width="5" bestFit="1" customWidth="1"/>
    <col min="290" max="290" width="6.54296875" bestFit="1" customWidth="1"/>
    <col min="291" max="291" width="3.54296875" bestFit="1" customWidth="1"/>
    <col min="522" max="523" width="35" customWidth="1"/>
    <col min="524" max="524" width="2.54296875" bestFit="1" customWidth="1"/>
    <col min="525" max="525" width="5" bestFit="1" customWidth="1"/>
    <col min="526" max="527" width="2" bestFit="1" customWidth="1"/>
    <col min="528" max="529" width="2.08984375" bestFit="1" customWidth="1"/>
    <col min="530" max="531" width="2.54296875" bestFit="1" customWidth="1"/>
    <col min="532" max="532" width="2.54296875" customWidth="1"/>
    <col min="533" max="533" width="4" bestFit="1" customWidth="1"/>
    <col min="534" max="534" width="4" customWidth="1"/>
    <col min="535" max="535" width="4.36328125" customWidth="1"/>
    <col min="536" max="536" width="3" bestFit="1" customWidth="1"/>
    <col min="537" max="537" width="39.453125" customWidth="1"/>
    <col min="538" max="538" width="35.36328125" customWidth="1"/>
    <col min="539" max="539" width="38.453125" customWidth="1"/>
    <col min="540" max="540" width="47.36328125" bestFit="1" customWidth="1"/>
    <col min="541" max="541" width="19.36328125" bestFit="1" customWidth="1"/>
    <col min="542" max="542" width="5.54296875" bestFit="1" customWidth="1"/>
    <col min="544" max="544" width="3.08984375" bestFit="1" customWidth="1"/>
    <col min="545" max="545" width="5" bestFit="1" customWidth="1"/>
    <col min="546" max="546" width="6.54296875" bestFit="1" customWidth="1"/>
    <col min="547" max="547" width="3.54296875" bestFit="1" customWidth="1"/>
    <col min="778" max="779" width="35" customWidth="1"/>
    <col min="780" max="780" width="2.54296875" bestFit="1" customWidth="1"/>
    <col min="781" max="781" width="5" bestFit="1" customWidth="1"/>
    <col min="782" max="783" width="2" bestFit="1" customWidth="1"/>
    <col min="784" max="785" width="2.08984375" bestFit="1" customWidth="1"/>
    <col min="786" max="787" width="2.54296875" bestFit="1" customWidth="1"/>
    <col min="788" max="788" width="2.54296875" customWidth="1"/>
    <col min="789" max="789" width="4" bestFit="1" customWidth="1"/>
    <col min="790" max="790" width="4" customWidth="1"/>
    <col min="791" max="791" width="4.36328125" customWidth="1"/>
    <col min="792" max="792" width="3" bestFit="1" customWidth="1"/>
    <col min="793" max="793" width="39.453125" customWidth="1"/>
    <col min="794" max="794" width="35.36328125" customWidth="1"/>
    <col min="795" max="795" width="38.453125" customWidth="1"/>
    <col min="796" max="796" width="47.36328125" bestFit="1" customWidth="1"/>
    <col min="797" max="797" width="19.36328125" bestFit="1" customWidth="1"/>
    <col min="798" max="798" width="5.54296875" bestFit="1" customWidth="1"/>
    <col min="800" max="800" width="3.08984375" bestFit="1" customWidth="1"/>
    <col min="801" max="801" width="5" bestFit="1" customWidth="1"/>
    <col min="802" max="802" width="6.54296875" bestFit="1" customWidth="1"/>
    <col min="803" max="803" width="3.54296875" bestFit="1" customWidth="1"/>
    <col min="1034" max="1035" width="35" customWidth="1"/>
    <col min="1036" max="1036" width="2.54296875" bestFit="1" customWidth="1"/>
    <col min="1037" max="1037" width="5" bestFit="1" customWidth="1"/>
    <col min="1038" max="1039" width="2" bestFit="1" customWidth="1"/>
    <col min="1040" max="1041" width="2.08984375" bestFit="1" customWidth="1"/>
    <col min="1042" max="1043" width="2.54296875" bestFit="1" customWidth="1"/>
    <col min="1044" max="1044" width="2.54296875" customWidth="1"/>
    <col min="1045" max="1045" width="4" bestFit="1" customWidth="1"/>
    <col min="1046" max="1046" width="4" customWidth="1"/>
    <col min="1047" max="1047" width="4.36328125" customWidth="1"/>
    <col min="1048" max="1048" width="3" bestFit="1" customWidth="1"/>
    <col min="1049" max="1049" width="39.453125" customWidth="1"/>
    <col min="1050" max="1050" width="35.36328125" customWidth="1"/>
    <col min="1051" max="1051" width="38.453125" customWidth="1"/>
    <col min="1052" max="1052" width="47.36328125" bestFit="1" customWidth="1"/>
    <col min="1053" max="1053" width="19.36328125" bestFit="1" customWidth="1"/>
    <col min="1054" max="1054" width="5.54296875" bestFit="1" customWidth="1"/>
    <col min="1056" max="1056" width="3.08984375" bestFit="1" customWidth="1"/>
    <col min="1057" max="1057" width="5" bestFit="1" customWidth="1"/>
    <col min="1058" max="1058" width="6.54296875" bestFit="1" customWidth="1"/>
    <col min="1059" max="1059" width="3.54296875" bestFit="1" customWidth="1"/>
    <col min="1290" max="1291" width="35" customWidth="1"/>
    <col min="1292" max="1292" width="2.54296875" bestFit="1" customWidth="1"/>
    <col min="1293" max="1293" width="5" bestFit="1" customWidth="1"/>
    <col min="1294" max="1295" width="2" bestFit="1" customWidth="1"/>
    <col min="1296" max="1297" width="2.08984375" bestFit="1" customWidth="1"/>
    <col min="1298" max="1299" width="2.54296875" bestFit="1" customWidth="1"/>
    <col min="1300" max="1300" width="2.54296875" customWidth="1"/>
    <col min="1301" max="1301" width="4" bestFit="1" customWidth="1"/>
    <col min="1302" max="1302" width="4" customWidth="1"/>
    <col min="1303" max="1303" width="4.36328125" customWidth="1"/>
    <col min="1304" max="1304" width="3" bestFit="1" customWidth="1"/>
    <col min="1305" max="1305" width="39.453125" customWidth="1"/>
    <col min="1306" max="1306" width="35.36328125" customWidth="1"/>
    <col min="1307" max="1307" width="38.453125" customWidth="1"/>
    <col min="1308" max="1308" width="47.36328125" bestFit="1" customWidth="1"/>
    <col min="1309" max="1309" width="19.36328125" bestFit="1" customWidth="1"/>
    <col min="1310" max="1310" width="5.54296875" bestFit="1" customWidth="1"/>
    <col min="1312" max="1312" width="3.08984375" bestFit="1" customWidth="1"/>
    <col min="1313" max="1313" width="5" bestFit="1" customWidth="1"/>
    <col min="1314" max="1314" width="6.54296875" bestFit="1" customWidth="1"/>
    <col min="1315" max="1315" width="3.54296875" bestFit="1" customWidth="1"/>
    <col min="1546" max="1547" width="35" customWidth="1"/>
    <col min="1548" max="1548" width="2.54296875" bestFit="1" customWidth="1"/>
    <col min="1549" max="1549" width="5" bestFit="1" customWidth="1"/>
    <col min="1550" max="1551" width="2" bestFit="1" customWidth="1"/>
    <col min="1552" max="1553" width="2.08984375" bestFit="1" customWidth="1"/>
    <col min="1554" max="1555" width="2.54296875" bestFit="1" customWidth="1"/>
    <col min="1556" max="1556" width="2.54296875" customWidth="1"/>
    <col min="1557" max="1557" width="4" bestFit="1" customWidth="1"/>
    <col min="1558" max="1558" width="4" customWidth="1"/>
    <col min="1559" max="1559" width="4.36328125" customWidth="1"/>
    <col min="1560" max="1560" width="3" bestFit="1" customWidth="1"/>
    <col min="1561" max="1561" width="39.453125" customWidth="1"/>
    <col min="1562" max="1562" width="35.36328125" customWidth="1"/>
    <col min="1563" max="1563" width="38.453125" customWidth="1"/>
    <col min="1564" max="1564" width="47.36328125" bestFit="1" customWidth="1"/>
    <col min="1565" max="1565" width="19.36328125" bestFit="1" customWidth="1"/>
    <col min="1566" max="1566" width="5.54296875" bestFit="1" customWidth="1"/>
    <col min="1568" max="1568" width="3.08984375" bestFit="1" customWidth="1"/>
    <col min="1569" max="1569" width="5" bestFit="1" customWidth="1"/>
    <col min="1570" max="1570" width="6.54296875" bestFit="1" customWidth="1"/>
    <col min="1571" max="1571" width="3.54296875" bestFit="1" customWidth="1"/>
    <col min="1802" max="1803" width="35" customWidth="1"/>
    <col min="1804" max="1804" width="2.54296875" bestFit="1" customWidth="1"/>
    <col min="1805" max="1805" width="5" bestFit="1" customWidth="1"/>
    <col min="1806" max="1807" width="2" bestFit="1" customWidth="1"/>
    <col min="1808" max="1809" width="2.08984375" bestFit="1" customWidth="1"/>
    <col min="1810" max="1811" width="2.54296875" bestFit="1" customWidth="1"/>
    <col min="1812" max="1812" width="2.54296875" customWidth="1"/>
    <col min="1813" max="1813" width="4" bestFit="1" customWidth="1"/>
    <col min="1814" max="1814" width="4" customWidth="1"/>
    <col min="1815" max="1815" width="4.36328125" customWidth="1"/>
    <col min="1816" max="1816" width="3" bestFit="1" customWidth="1"/>
    <col min="1817" max="1817" width="39.453125" customWidth="1"/>
    <col min="1818" max="1818" width="35.36328125" customWidth="1"/>
    <col min="1819" max="1819" width="38.453125" customWidth="1"/>
    <col min="1820" max="1820" width="47.36328125" bestFit="1" customWidth="1"/>
    <col min="1821" max="1821" width="19.36328125" bestFit="1" customWidth="1"/>
    <col min="1822" max="1822" width="5.54296875" bestFit="1" customWidth="1"/>
    <col min="1824" max="1824" width="3.08984375" bestFit="1" customWidth="1"/>
    <col min="1825" max="1825" width="5" bestFit="1" customWidth="1"/>
    <col min="1826" max="1826" width="6.54296875" bestFit="1" customWidth="1"/>
    <col min="1827" max="1827" width="3.54296875" bestFit="1" customWidth="1"/>
    <col min="2058" max="2059" width="35" customWidth="1"/>
    <col min="2060" max="2060" width="2.54296875" bestFit="1" customWidth="1"/>
    <col min="2061" max="2061" width="5" bestFit="1" customWidth="1"/>
    <col min="2062" max="2063" width="2" bestFit="1" customWidth="1"/>
    <col min="2064" max="2065" width="2.08984375" bestFit="1" customWidth="1"/>
    <col min="2066" max="2067" width="2.54296875" bestFit="1" customWidth="1"/>
    <col min="2068" max="2068" width="2.54296875" customWidth="1"/>
    <col min="2069" max="2069" width="4" bestFit="1" customWidth="1"/>
    <col min="2070" max="2070" width="4" customWidth="1"/>
    <col min="2071" max="2071" width="4.36328125" customWidth="1"/>
    <col min="2072" max="2072" width="3" bestFit="1" customWidth="1"/>
    <col min="2073" max="2073" width="39.453125" customWidth="1"/>
    <col min="2074" max="2074" width="35.36328125" customWidth="1"/>
    <col min="2075" max="2075" width="38.453125" customWidth="1"/>
    <col min="2076" max="2076" width="47.36328125" bestFit="1" customWidth="1"/>
    <col min="2077" max="2077" width="19.36328125" bestFit="1" customWidth="1"/>
    <col min="2078" max="2078" width="5.54296875" bestFit="1" customWidth="1"/>
    <col min="2080" max="2080" width="3.08984375" bestFit="1" customWidth="1"/>
    <col min="2081" max="2081" width="5" bestFit="1" customWidth="1"/>
    <col min="2082" max="2082" width="6.54296875" bestFit="1" customWidth="1"/>
    <col min="2083" max="2083" width="3.54296875" bestFit="1" customWidth="1"/>
    <col min="2314" max="2315" width="35" customWidth="1"/>
    <col min="2316" max="2316" width="2.54296875" bestFit="1" customWidth="1"/>
    <col min="2317" max="2317" width="5" bestFit="1" customWidth="1"/>
    <col min="2318" max="2319" width="2" bestFit="1" customWidth="1"/>
    <col min="2320" max="2321" width="2.08984375" bestFit="1" customWidth="1"/>
    <col min="2322" max="2323" width="2.54296875" bestFit="1" customWidth="1"/>
    <col min="2324" max="2324" width="2.54296875" customWidth="1"/>
    <col min="2325" max="2325" width="4" bestFit="1" customWidth="1"/>
    <col min="2326" max="2326" width="4" customWidth="1"/>
    <col min="2327" max="2327" width="4.36328125" customWidth="1"/>
    <col min="2328" max="2328" width="3" bestFit="1" customWidth="1"/>
    <col min="2329" max="2329" width="39.453125" customWidth="1"/>
    <col min="2330" max="2330" width="35.36328125" customWidth="1"/>
    <col min="2331" max="2331" width="38.453125" customWidth="1"/>
    <col min="2332" max="2332" width="47.36328125" bestFit="1" customWidth="1"/>
    <col min="2333" max="2333" width="19.36328125" bestFit="1" customWidth="1"/>
    <col min="2334" max="2334" width="5.54296875" bestFit="1" customWidth="1"/>
    <col min="2336" max="2336" width="3.08984375" bestFit="1" customWidth="1"/>
    <col min="2337" max="2337" width="5" bestFit="1" customWidth="1"/>
    <col min="2338" max="2338" width="6.54296875" bestFit="1" customWidth="1"/>
    <col min="2339" max="2339" width="3.54296875" bestFit="1" customWidth="1"/>
    <col min="2570" max="2571" width="35" customWidth="1"/>
    <col min="2572" max="2572" width="2.54296875" bestFit="1" customWidth="1"/>
    <col min="2573" max="2573" width="5" bestFit="1" customWidth="1"/>
    <col min="2574" max="2575" width="2" bestFit="1" customWidth="1"/>
    <col min="2576" max="2577" width="2.08984375" bestFit="1" customWidth="1"/>
    <col min="2578" max="2579" width="2.54296875" bestFit="1" customWidth="1"/>
    <col min="2580" max="2580" width="2.54296875" customWidth="1"/>
    <col min="2581" max="2581" width="4" bestFit="1" customWidth="1"/>
    <col min="2582" max="2582" width="4" customWidth="1"/>
    <col min="2583" max="2583" width="4.36328125" customWidth="1"/>
    <col min="2584" max="2584" width="3" bestFit="1" customWidth="1"/>
    <col min="2585" max="2585" width="39.453125" customWidth="1"/>
    <col min="2586" max="2586" width="35.36328125" customWidth="1"/>
    <col min="2587" max="2587" width="38.453125" customWidth="1"/>
    <col min="2588" max="2588" width="47.36328125" bestFit="1" customWidth="1"/>
    <col min="2589" max="2589" width="19.36328125" bestFit="1" customWidth="1"/>
    <col min="2590" max="2590" width="5.54296875" bestFit="1" customWidth="1"/>
    <col min="2592" max="2592" width="3.08984375" bestFit="1" customWidth="1"/>
    <col min="2593" max="2593" width="5" bestFit="1" customWidth="1"/>
    <col min="2594" max="2594" width="6.54296875" bestFit="1" customWidth="1"/>
    <col min="2595" max="2595" width="3.54296875" bestFit="1" customWidth="1"/>
    <col min="2826" max="2827" width="35" customWidth="1"/>
    <col min="2828" max="2828" width="2.54296875" bestFit="1" customWidth="1"/>
    <col min="2829" max="2829" width="5" bestFit="1" customWidth="1"/>
    <col min="2830" max="2831" width="2" bestFit="1" customWidth="1"/>
    <col min="2832" max="2833" width="2.08984375" bestFit="1" customWidth="1"/>
    <col min="2834" max="2835" width="2.54296875" bestFit="1" customWidth="1"/>
    <col min="2836" max="2836" width="2.54296875" customWidth="1"/>
    <col min="2837" max="2837" width="4" bestFit="1" customWidth="1"/>
    <col min="2838" max="2838" width="4" customWidth="1"/>
    <col min="2839" max="2839" width="4.36328125" customWidth="1"/>
    <col min="2840" max="2840" width="3" bestFit="1" customWidth="1"/>
    <col min="2841" max="2841" width="39.453125" customWidth="1"/>
    <col min="2842" max="2842" width="35.36328125" customWidth="1"/>
    <col min="2843" max="2843" width="38.453125" customWidth="1"/>
    <col min="2844" max="2844" width="47.36328125" bestFit="1" customWidth="1"/>
    <col min="2845" max="2845" width="19.36328125" bestFit="1" customWidth="1"/>
    <col min="2846" max="2846" width="5.54296875" bestFit="1" customWidth="1"/>
    <col min="2848" max="2848" width="3.08984375" bestFit="1" customWidth="1"/>
    <col min="2849" max="2849" width="5" bestFit="1" customWidth="1"/>
    <col min="2850" max="2850" width="6.54296875" bestFit="1" customWidth="1"/>
    <col min="2851" max="2851" width="3.54296875" bestFit="1" customWidth="1"/>
    <col min="3082" max="3083" width="35" customWidth="1"/>
    <col min="3084" max="3084" width="2.54296875" bestFit="1" customWidth="1"/>
    <col min="3085" max="3085" width="5" bestFit="1" customWidth="1"/>
    <col min="3086" max="3087" width="2" bestFit="1" customWidth="1"/>
    <col min="3088" max="3089" width="2.08984375" bestFit="1" customWidth="1"/>
    <col min="3090" max="3091" width="2.54296875" bestFit="1" customWidth="1"/>
    <col min="3092" max="3092" width="2.54296875" customWidth="1"/>
    <col min="3093" max="3093" width="4" bestFit="1" customWidth="1"/>
    <col min="3094" max="3094" width="4" customWidth="1"/>
    <col min="3095" max="3095" width="4.36328125" customWidth="1"/>
    <col min="3096" max="3096" width="3" bestFit="1" customWidth="1"/>
    <col min="3097" max="3097" width="39.453125" customWidth="1"/>
    <col min="3098" max="3098" width="35.36328125" customWidth="1"/>
    <col min="3099" max="3099" width="38.453125" customWidth="1"/>
    <col min="3100" max="3100" width="47.36328125" bestFit="1" customWidth="1"/>
    <col min="3101" max="3101" width="19.36328125" bestFit="1" customWidth="1"/>
    <col min="3102" max="3102" width="5.54296875" bestFit="1" customWidth="1"/>
    <col min="3104" max="3104" width="3.08984375" bestFit="1" customWidth="1"/>
    <col min="3105" max="3105" width="5" bestFit="1" customWidth="1"/>
    <col min="3106" max="3106" width="6.54296875" bestFit="1" customWidth="1"/>
    <col min="3107" max="3107" width="3.54296875" bestFit="1" customWidth="1"/>
    <col min="3338" max="3339" width="35" customWidth="1"/>
    <col min="3340" max="3340" width="2.54296875" bestFit="1" customWidth="1"/>
    <col min="3341" max="3341" width="5" bestFit="1" customWidth="1"/>
    <col min="3342" max="3343" width="2" bestFit="1" customWidth="1"/>
    <col min="3344" max="3345" width="2.08984375" bestFit="1" customWidth="1"/>
    <col min="3346" max="3347" width="2.54296875" bestFit="1" customWidth="1"/>
    <col min="3348" max="3348" width="2.54296875" customWidth="1"/>
    <col min="3349" max="3349" width="4" bestFit="1" customWidth="1"/>
    <col min="3350" max="3350" width="4" customWidth="1"/>
    <col min="3351" max="3351" width="4.36328125" customWidth="1"/>
    <col min="3352" max="3352" width="3" bestFit="1" customWidth="1"/>
    <col min="3353" max="3353" width="39.453125" customWidth="1"/>
    <col min="3354" max="3354" width="35.36328125" customWidth="1"/>
    <col min="3355" max="3355" width="38.453125" customWidth="1"/>
    <col min="3356" max="3356" width="47.36328125" bestFit="1" customWidth="1"/>
    <col min="3357" max="3357" width="19.36328125" bestFit="1" customWidth="1"/>
    <col min="3358" max="3358" width="5.54296875" bestFit="1" customWidth="1"/>
    <col min="3360" max="3360" width="3.08984375" bestFit="1" customWidth="1"/>
    <col min="3361" max="3361" width="5" bestFit="1" customWidth="1"/>
    <col min="3362" max="3362" width="6.54296875" bestFit="1" customWidth="1"/>
    <col min="3363" max="3363" width="3.54296875" bestFit="1" customWidth="1"/>
    <col min="3594" max="3595" width="35" customWidth="1"/>
    <col min="3596" max="3596" width="2.54296875" bestFit="1" customWidth="1"/>
    <col min="3597" max="3597" width="5" bestFit="1" customWidth="1"/>
    <col min="3598" max="3599" width="2" bestFit="1" customWidth="1"/>
    <col min="3600" max="3601" width="2.08984375" bestFit="1" customWidth="1"/>
    <col min="3602" max="3603" width="2.54296875" bestFit="1" customWidth="1"/>
    <col min="3604" max="3604" width="2.54296875" customWidth="1"/>
    <col min="3605" max="3605" width="4" bestFit="1" customWidth="1"/>
    <col min="3606" max="3606" width="4" customWidth="1"/>
    <col min="3607" max="3607" width="4.36328125" customWidth="1"/>
    <col min="3608" max="3608" width="3" bestFit="1" customWidth="1"/>
    <col min="3609" max="3609" width="39.453125" customWidth="1"/>
    <col min="3610" max="3610" width="35.36328125" customWidth="1"/>
    <col min="3611" max="3611" width="38.453125" customWidth="1"/>
    <col min="3612" max="3612" width="47.36328125" bestFit="1" customWidth="1"/>
    <col min="3613" max="3613" width="19.36328125" bestFit="1" customWidth="1"/>
    <col min="3614" max="3614" width="5.54296875" bestFit="1" customWidth="1"/>
    <col min="3616" max="3616" width="3.08984375" bestFit="1" customWidth="1"/>
    <col min="3617" max="3617" width="5" bestFit="1" customWidth="1"/>
    <col min="3618" max="3618" width="6.54296875" bestFit="1" customWidth="1"/>
    <col min="3619" max="3619" width="3.54296875" bestFit="1" customWidth="1"/>
    <col min="3850" max="3851" width="35" customWidth="1"/>
    <col min="3852" max="3852" width="2.54296875" bestFit="1" customWidth="1"/>
    <col min="3853" max="3853" width="5" bestFit="1" customWidth="1"/>
    <col min="3854" max="3855" width="2" bestFit="1" customWidth="1"/>
    <col min="3856" max="3857" width="2.08984375" bestFit="1" customWidth="1"/>
    <col min="3858" max="3859" width="2.54296875" bestFit="1" customWidth="1"/>
    <col min="3860" max="3860" width="2.54296875" customWidth="1"/>
    <col min="3861" max="3861" width="4" bestFit="1" customWidth="1"/>
    <col min="3862" max="3862" width="4" customWidth="1"/>
    <col min="3863" max="3863" width="4.36328125" customWidth="1"/>
    <col min="3864" max="3864" width="3" bestFit="1" customWidth="1"/>
    <col min="3865" max="3865" width="39.453125" customWidth="1"/>
    <col min="3866" max="3866" width="35.36328125" customWidth="1"/>
    <col min="3867" max="3867" width="38.453125" customWidth="1"/>
    <col min="3868" max="3868" width="47.36328125" bestFit="1" customWidth="1"/>
    <col min="3869" max="3869" width="19.36328125" bestFit="1" customWidth="1"/>
    <col min="3870" max="3870" width="5.54296875" bestFit="1" customWidth="1"/>
    <col min="3872" max="3872" width="3.08984375" bestFit="1" customWidth="1"/>
    <col min="3873" max="3873" width="5" bestFit="1" customWidth="1"/>
    <col min="3874" max="3874" width="6.54296875" bestFit="1" customWidth="1"/>
    <col min="3875" max="3875" width="3.54296875" bestFit="1" customWidth="1"/>
    <col min="4106" max="4107" width="35" customWidth="1"/>
    <col min="4108" max="4108" width="2.54296875" bestFit="1" customWidth="1"/>
    <col min="4109" max="4109" width="5" bestFit="1" customWidth="1"/>
    <col min="4110" max="4111" width="2" bestFit="1" customWidth="1"/>
    <col min="4112" max="4113" width="2.08984375" bestFit="1" customWidth="1"/>
    <col min="4114" max="4115" width="2.54296875" bestFit="1" customWidth="1"/>
    <col min="4116" max="4116" width="2.54296875" customWidth="1"/>
    <col min="4117" max="4117" width="4" bestFit="1" customWidth="1"/>
    <col min="4118" max="4118" width="4" customWidth="1"/>
    <col min="4119" max="4119" width="4.36328125" customWidth="1"/>
    <col min="4120" max="4120" width="3" bestFit="1" customWidth="1"/>
    <col min="4121" max="4121" width="39.453125" customWidth="1"/>
    <col min="4122" max="4122" width="35.36328125" customWidth="1"/>
    <col min="4123" max="4123" width="38.453125" customWidth="1"/>
    <col min="4124" max="4124" width="47.36328125" bestFit="1" customWidth="1"/>
    <col min="4125" max="4125" width="19.36328125" bestFit="1" customWidth="1"/>
    <col min="4126" max="4126" width="5.54296875" bestFit="1" customWidth="1"/>
    <col min="4128" max="4128" width="3.08984375" bestFit="1" customWidth="1"/>
    <col min="4129" max="4129" width="5" bestFit="1" customWidth="1"/>
    <col min="4130" max="4130" width="6.54296875" bestFit="1" customWidth="1"/>
    <col min="4131" max="4131" width="3.54296875" bestFit="1" customWidth="1"/>
    <col min="4362" max="4363" width="35" customWidth="1"/>
    <col min="4364" max="4364" width="2.54296875" bestFit="1" customWidth="1"/>
    <col min="4365" max="4365" width="5" bestFit="1" customWidth="1"/>
    <col min="4366" max="4367" width="2" bestFit="1" customWidth="1"/>
    <col min="4368" max="4369" width="2.08984375" bestFit="1" customWidth="1"/>
    <col min="4370" max="4371" width="2.54296875" bestFit="1" customWidth="1"/>
    <col min="4372" max="4372" width="2.54296875" customWidth="1"/>
    <col min="4373" max="4373" width="4" bestFit="1" customWidth="1"/>
    <col min="4374" max="4374" width="4" customWidth="1"/>
    <col min="4375" max="4375" width="4.36328125" customWidth="1"/>
    <col min="4376" max="4376" width="3" bestFit="1" customWidth="1"/>
    <col min="4377" max="4377" width="39.453125" customWidth="1"/>
    <col min="4378" max="4378" width="35.36328125" customWidth="1"/>
    <col min="4379" max="4379" width="38.453125" customWidth="1"/>
    <col min="4380" max="4380" width="47.36328125" bestFit="1" customWidth="1"/>
    <col min="4381" max="4381" width="19.36328125" bestFit="1" customWidth="1"/>
    <col min="4382" max="4382" width="5.54296875" bestFit="1" customWidth="1"/>
    <col min="4384" max="4384" width="3.08984375" bestFit="1" customWidth="1"/>
    <col min="4385" max="4385" width="5" bestFit="1" customWidth="1"/>
    <col min="4386" max="4386" width="6.54296875" bestFit="1" customWidth="1"/>
    <col min="4387" max="4387" width="3.54296875" bestFit="1" customWidth="1"/>
    <col min="4618" max="4619" width="35" customWidth="1"/>
    <col min="4620" max="4620" width="2.54296875" bestFit="1" customWidth="1"/>
    <col min="4621" max="4621" width="5" bestFit="1" customWidth="1"/>
    <col min="4622" max="4623" width="2" bestFit="1" customWidth="1"/>
    <col min="4624" max="4625" width="2.08984375" bestFit="1" customWidth="1"/>
    <col min="4626" max="4627" width="2.54296875" bestFit="1" customWidth="1"/>
    <col min="4628" max="4628" width="2.54296875" customWidth="1"/>
    <col min="4629" max="4629" width="4" bestFit="1" customWidth="1"/>
    <col min="4630" max="4630" width="4" customWidth="1"/>
    <col min="4631" max="4631" width="4.36328125" customWidth="1"/>
    <col min="4632" max="4632" width="3" bestFit="1" customWidth="1"/>
    <col min="4633" max="4633" width="39.453125" customWidth="1"/>
    <col min="4634" max="4634" width="35.36328125" customWidth="1"/>
    <col min="4635" max="4635" width="38.453125" customWidth="1"/>
    <col min="4636" max="4636" width="47.36328125" bestFit="1" customWidth="1"/>
    <col min="4637" max="4637" width="19.36328125" bestFit="1" customWidth="1"/>
    <col min="4638" max="4638" width="5.54296875" bestFit="1" customWidth="1"/>
    <col min="4640" max="4640" width="3.08984375" bestFit="1" customWidth="1"/>
    <col min="4641" max="4641" width="5" bestFit="1" customWidth="1"/>
    <col min="4642" max="4642" width="6.54296875" bestFit="1" customWidth="1"/>
    <col min="4643" max="4643" width="3.54296875" bestFit="1" customWidth="1"/>
    <col min="4874" max="4875" width="35" customWidth="1"/>
    <col min="4876" max="4876" width="2.54296875" bestFit="1" customWidth="1"/>
    <col min="4877" max="4877" width="5" bestFit="1" customWidth="1"/>
    <col min="4878" max="4879" width="2" bestFit="1" customWidth="1"/>
    <col min="4880" max="4881" width="2.08984375" bestFit="1" customWidth="1"/>
    <col min="4882" max="4883" width="2.54296875" bestFit="1" customWidth="1"/>
    <col min="4884" max="4884" width="2.54296875" customWidth="1"/>
    <col min="4885" max="4885" width="4" bestFit="1" customWidth="1"/>
    <col min="4886" max="4886" width="4" customWidth="1"/>
    <col min="4887" max="4887" width="4.36328125" customWidth="1"/>
    <col min="4888" max="4888" width="3" bestFit="1" customWidth="1"/>
    <col min="4889" max="4889" width="39.453125" customWidth="1"/>
    <col min="4890" max="4890" width="35.36328125" customWidth="1"/>
    <col min="4891" max="4891" width="38.453125" customWidth="1"/>
    <col min="4892" max="4892" width="47.36328125" bestFit="1" customWidth="1"/>
    <col min="4893" max="4893" width="19.36328125" bestFit="1" customWidth="1"/>
    <col min="4894" max="4894" width="5.54296875" bestFit="1" customWidth="1"/>
    <col min="4896" max="4896" width="3.08984375" bestFit="1" customWidth="1"/>
    <col min="4897" max="4897" width="5" bestFit="1" customWidth="1"/>
    <col min="4898" max="4898" width="6.54296875" bestFit="1" customWidth="1"/>
    <col min="4899" max="4899" width="3.54296875" bestFit="1" customWidth="1"/>
    <col min="5130" max="5131" width="35" customWidth="1"/>
    <col min="5132" max="5132" width="2.54296875" bestFit="1" customWidth="1"/>
    <col min="5133" max="5133" width="5" bestFit="1" customWidth="1"/>
    <col min="5134" max="5135" width="2" bestFit="1" customWidth="1"/>
    <col min="5136" max="5137" width="2.08984375" bestFit="1" customWidth="1"/>
    <col min="5138" max="5139" width="2.54296875" bestFit="1" customWidth="1"/>
    <col min="5140" max="5140" width="2.54296875" customWidth="1"/>
    <col min="5141" max="5141" width="4" bestFit="1" customWidth="1"/>
    <col min="5142" max="5142" width="4" customWidth="1"/>
    <col min="5143" max="5143" width="4.36328125" customWidth="1"/>
    <col min="5144" max="5144" width="3" bestFit="1" customWidth="1"/>
    <col min="5145" max="5145" width="39.453125" customWidth="1"/>
    <col min="5146" max="5146" width="35.36328125" customWidth="1"/>
    <col min="5147" max="5147" width="38.453125" customWidth="1"/>
    <col min="5148" max="5148" width="47.36328125" bestFit="1" customWidth="1"/>
    <col min="5149" max="5149" width="19.36328125" bestFit="1" customWidth="1"/>
    <col min="5150" max="5150" width="5.54296875" bestFit="1" customWidth="1"/>
    <col min="5152" max="5152" width="3.08984375" bestFit="1" customWidth="1"/>
    <col min="5153" max="5153" width="5" bestFit="1" customWidth="1"/>
    <col min="5154" max="5154" width="6.54296875" bestFit="1" customWidth="1"/>
    <col min="5155" max="5155" width="3.54296875" bestFit="1" customWidth="1"/>
    <col min="5386" max="5387" width="35" customWidth="1"/>
    <col min="5388" max="5388" width="2.54296875" bestFit="1" customWidth="1"/>
    <col min="5389" max="5389" width="5" bestFit="1" customWidth="1"/>
    <col min="5390" max="5391" width="2" bestFit="1" customWidth="1"/>
    <col min="5392" max="5393" width="2.08984375" bestFit="1" customWidth="1"/>
    <col min="5394" max="5395" width="2.54296875" bestFit="1" customWidth="1"/>
    <col min="5396" max="5396" width="2.54296875" customWidth="1"/>
    <col min="5397" max="5397" width="4" bestFit="1" customWidth="1"/>
    <col min="5398" max="5398" width="4" customWidth="1"/>
    <col min="5399" max="5399" width="4.36328125" customWidth="1"/>
    <col min="5400" max="5400" width="3" bestFit="1" customWidth="1"/>
    <col min="5401" max="5401" width="39.453125" customWidth="1"/>
    <col min="5402" max="5402" width="35.36328125" customWidth="1"/>
    <col min="5403" max="5403" width="38.453125" customWidth="1"/>
    <col min="5404" max="5404" width="47.36328125" bestFit="1" customWidth="1"/>
    <col min="5405" max="5405" width="19.36328125" bestFit="1" customWidth="1"/>
    <col min="5406" max="5406" width="5.54296875" bestFit="1" customWidth="1"/>
    <col min="5408" max="5408" width="3.08984375" bestFit="1" customWidth="1"/>
    <col min="5409" max="5409" width="5" bestFit="1" customWidth="1"/>
    <col min="5410" max="5410" width="6.54296875" bestFit="1" customWidth="1"/>
    <col min="5411" max="5411" width="3.54296875" bestFit="1" customWidth="1"/>
    <col min="5642" max="5643" width="35" customWidth="1"/>
    <col min="5644" max="5644" width="2.54296875" bestFit="1" customWidth="1"/>
    <col min="5645" max="5645" width="5" bestFit="1" customWidth="1"/>
    <col min="5646" max="5647" width="2" bestFit="1" customWidth="1"/>
    <col min="5648" max="5649" width="2.08984375" bestFit="1" customWidth="1"/>
    <col min="5650" max="5651" width="2.54296875" bestFit="1" customWidth="1"/>
    <col min="5652" max="5652" width="2.54296875" customWidth="1"/>
    <col min="5653" max="5653" width="4" bestFit="1" customWidth="1"/>
    <col min="5654" max="5654" width="4" customWidth="1"/>
    <col min="5655" max="5655" width="4.36328125" customWidth="1"/>
    <col min="5656" max="5656" width="3" bestFit="1" customWidth="1"/>
    <col min="5657" max="5657" width="39.453125" customWidth="1"/>
    <col min="5658" max="5658" width="35.36328125" customWidth="1"/>
    <col min="5659" max="5659" width="38.453125" customWidth="1"/>
    <col min="5660" max="5660" width="47.36328125" bestFit="1" customWidth="1"/>
    <col min="5661" max="5661" width="19.36328125" bestFit="1" customWidth="1"/>
    <col min="5662" max="5662" width="5.54296875" bestFit="1" customWidth="1"/>
    <col min="5664" max="5664" width="3.08984375" bestFit="1" customWidth="1"/>
    <col min="5665" max="5665" width="5" bestFit="1" customWidth="1"/>
    <col min="5666" max="5666" width="6.54296875" bestFit="1" customWidth="1"/>
    <col min="5667" max="5667" width="3.54296875" bestFit="1" customWidth="1"/>
    <col min="5898" max="5899" width="35" customWidth="1"/>
    <col min="5900" max="5900" width="2.54296875" bestFit="1" customWidth="1"/>
    <col min="5901" max="5901" width="5" bestFit="1" customWidth="1"/>
    <col min="5902" max="5903" width="2" bestFit="1" customWidth="1"/>
    <col min="5904" max="5905" width="2.08984375" bestFit="1" customWidth="1"/>
    <col min="5906" max="5907" width="2.54296875" bestFit="1" customWidth="1"/>
    <col min="5908" max="5908" width="2.54296875" customWidth="1"/>
    <col min="5909" max="5909" width="4" bestFit="1" customWidth="1"/>
    <col min="5910" max="5910" width="4" customWidth="1"/>
    <col min="5911" max="5911" width="4.36328125" customWidth="1"/>
    <col min="5912" max="5912" width="3" bestFit="1" customWidth="1"/>
    <col min="5913" max="5913" width="39.453125" customWidth="1"/>
    <col min="5914" max="5914" width="35.36328125" customWidth="1"/>
    <col min="5915" max="5915" width="38.453125" customWidth="1"/>
    <col min="5916" max="5916" width="47.36328125" bestFit="1" customWidth="1"/>
    <col min="5917" max="5917" width="19.36328125" bestFit="1" customWidth="1"/>
    <col min="5918" max="5918" width="5.54296875" bestFit="1" customWidth="1"/>
    <col min="5920" max="5920" width="3.08984375" bestFit="1" customWidth="1"/>
    <col min="5921" max="5921" width="5" bestFit="1" customWidth="1"/>
    <col min="5922" max="5922" width="6.54296875" bestFit="1" customWidth="1"/>
    <col min="5923" max="5923" width="3.54296875" bestFit="1" customWidth="1"/>
    <col min="6154" max="6155" width="35" customWidth="1"/>
    <col min="6156" max="6156" width="2.54296875" bestFit="1" customWidth="1"/>
    <col min="6157" max="6157" width="5" bestFit="1" customWidth="1"/>
    <col min="6158" max="6159" width="2" bestFit="1" customWidth="1"/>
    <col min="6160" max="6161" width="2.08984375" bestFit="1" customWidth="1"/>
    <col min="6162" max="6163" width="2.54296875" bestFit="1" customWidth="1"/>
    <col min="6164" max="6164" width="2.54296875" customWidth="1"/>
    <col min="6165" max="6165" width="4" bestFit="1" customWidth="1"/>
    <col min="6166" max="6166" width="4" customWidth="1"/>
    <col min="6167" max="6167" width="4.36328125" customWidth="1"/>
    <col min="6168" max="6168" width="3" bestFit="1" customWidth="1"/>
    <col min="6169" max="6169" width="39.453125" customWidth="1"/>
    <col min="6170" max="6170" width="35.36328125" customWidth="1"/>
    <col min="6171" max="6171" width="38.453125" customWidth="1"/>
    <col min="6172" max="6172" width="47.36328125" bestFit="1" customWidth="1"/>
    <col min="6173" max="6173" width="19.36328125" bestFit="1" customWidth="1"/>
    <col min="6174" max="6174" width="5.54296875" bestFit="1" customWidth="1"/>
    <col min="6176" max="6176" width="3.08984375" bestFit="1" customWidth="1"/>
    <col min="6177" max="6177" width="5" bestFit="1" customWidth="1"/>
    <col min="6178" max="6178" width="6.54296875" bestFit="1" customWidth="1"/>
    <col min="6179" max="6179" width="3.54296875" bestFit="1" customWidth="1"/>
    <col min="6410" max="6411" width="35" customWidth="1"/>
    <col min="6412" max="6412" width="2.54296875" bestFit="1" customWidth="1"/>
    <col min="6413" max="6413" width="5" bestFit="1" customWidth="1"/>
    <col min="6414" max="6415" width="2" bestFit="1" customWidth="1"/>
    <col min="6416" max="6417" width="2.08984375" bestFit="1" customWidth="1"/>
    <col min="6418" max="6419" width="2.54296875" bestFit="1" customWidth="1"/>
    <col min="6420" max="6420" width="2.54296875" customWidth="1"/>
    <col min="6421" max="6421" width="4" bestFit="1" customWidth="1"/>
    <col min="6422" max="6422" width="4" customWidth="1"/>
    <col min="6423" max="6423" width="4.36328125" customWidth="1"/>
    <col min="6424" max="6424" width="3" bestFit="1" customWidth="1"/>
    <col min="6425" max="6425" width="39.453125" customWidth="1"/>
    <col min="6426" max="6426" width="35.36328125" customWidth="1"/>
    <col min="6427" max="6427" width="38.453125" customWidth="1"/>
    <col min="6428" max="6428" width="47.36328125" bestFit="1" customWidth="1"/>
    <col min="6429" max="6429" width="19.36328125" bestFit="1" customWidth="1"/>
    <col min="6430" max="6430" width="5.54296875" bestFit="1" customWidth="1"/>
    <col min="6432" max="6432" width="3.08984375" bestFit="1" customWidth="1"/>
    <col min="6433" max="6433" width="5" bestFit="1" customWidth="1"/>
    <col min="6434" max="6434" width="6.54296875" bestFit="1" customWidth="1"/>
    <col min="6435" max="6435" width="3.54296875" bestFit="1" customWidth="1"/>
    <col min="6666" max="6667" width="35" customWidth="1"/>
    <col min="6668" max="6668" width="2.54296875" bestFit="1" customWidth="1"/>
    <col min="6669" max="6669" width="5" bestFit="1" customWidth="1"/>
    <col min="6670" max="6671" width="2" bestFit="1" customWidth="1"/>
    <col min="6672" max="6673" width="2.08984375" bestFit="1" customWidth="1"/>
    <col min="6674" max="6675" width="2.54296875" bestFit="1" customWidth="1"/>
    <col min="6676" max="6676" width="2.54296875" customWidth="1"/>
    <col min="6677" max="6677" width="4" bestFit="1" customWidth="1"/>
    <col min="6678" max="6678" width="4" customWidth="1"/>
    <col min="6679" max="6679" width="4.36328125" customWidth="1"/>
    <col min="6680" max="6680" width="3" bestFit="1" customWidth="1"/>
    <col min="6681" max="6681" width="39.453125" customWidth="1"/>
    <col min="6682" max="6682" width="35.36328125" customWidth="1"/>
    <col min="6683" max="6683" width="38.453125" customWidth="1"/>
    <col min="6684" max="6684" width="47.36328125" bestFit="1" customWidth="1"/>
    <col min="6685" max="6685" width="19.36328125" bestFit="1" customWidth="1"/>
    <col min="6686" max="6686" width="5.54296875" bestFit="1" customWidth="1"/>
    <col min="6688" max="6688" width="3.08984375" bestFit="1" customWidth="1"/>
    <col min="6689" max="6689" width="5" bestFit="1" customWidth="1"/>
    <col min="6690" max="6690" width="6.54296875" bestFit="1" customWidth="1"/>
    <col min="6691" max="6691" width="3.54296875" bestFit="1" customWidth="1"/>
    <col min="6922" max="6923" width="35" customWidth="1"/>
    <col min="6924" max="6924" width="2.54296875" bestFit="1" customWidth="1"/>
    <col min="6925" max="6925" width="5" bestFit="1" customWidth="1"/>
    <col min="6926" max="6927" width="2" bestFit="1" customWidth="1"/>
    <col min="6928" max="6929" width="2.08984375" bestFit="1" customWidth="1"/>
    <col min="6930" max="6931" width="2.54296875" bestFit="1" customWidth="1"/>
    <col min="6932" max="6932" width="2.54296875" customWidth="1"/>
    <col min="6933" max="6933" width="4" bestFit="1" customWidth="1"/>
    <col min="6934" max="6934" width="4" customWidth="1"/>
    <col min="6935" max="6935" width="4.36328125" customWidth="1"/>
    <col min="6936" max="6936" width="3" bestFit="1" customWidth="1"/>
    <col min="6937" max="6937" width="39.453125" customWidth="1"/>
    <col min="6938" max="6938" width="35.36328125" customWidth="1"/>
    <col min="6939" max="6939" width="38.453125" customWidth="1"/>
    <col min="6940" max="6940" width="47.36328125" bestFit="1" customWidth="1"/>
    <col min="6941" max="6941" width="19.36328125" bestFit="1" customWidth="1"/>
    <col min="6942" max="6942" width="5.54296875" bestFit="1" customWidth="1"/>
    <col min="6944" max="6944" width="3.08984375" bestFit="1" customWidth="1"/>
    <col min="6945" max="6945" width="5" bestFit="1" customWidth="1"/>
    <col min="6946" max="6946" width="6.54296875" bestFit="1" customWidth="1"/>
    <col min="6947" max="6947" width="3.54296875" bestFit="1" customWidth="1"/>
    <col min="7178" max="7179" width="35" customWidth="1"/>
    <col min="7180" max="7180" width="2.54296875" bestFit="1" customWidth="1"/>
    <col min="7181" max="7181" width="5" bestFit="1" customWidth="1"/>
    <col min="7182" max="7183" width="2" bestFit="1" customWidth="1"/>
    <col min="7184" max="7185" width="2.08984375" bestFit="1" customWidth="1"/>
    <col min="7186" max="7187" width="2.54296875" bestFit="1" customWidth="1"/>
    <col min="7188" max="7188" width="2.54296875" customWidth="1"/>
    <col min="7189" max="7189" width="4" bestFit="1" customWidth="1"/>
    <col min="7190" max="7190" width="4" customWidth="1"/>
    <col min="7191" max="7191" width="4.36328125" customWidth="1"/>
    <col min="7192" max="7192" width="3" bestFit="1" customWidth="1"/>
    <col min="7193" max="7193" width="39.453125" customWidth="1"/>
    <col min="7194" max="7194" width="35.36328125" customWidth="1"/>
    <col min="7195" max="7195" width="38.453125" customWidth="1"/>
    <col min="7196" max="7196" width="47.36328125" bestFit="1" customWidth="1"/>
    <col min="7197" max="7197" width="19.36328125" bestFit="1" customWidth="1"/>
    <col min="7198" max="7198" width="5.54296875" bestFit="1" customWidth="1"/>
    <col min="7200" max="7200" width="3.08984375" bestFit="1" customWidth="1"/>
    <col min="7201" max="7201" width="5" bestFit="1" customWidth="1"/>
    <col min="7202" max="7202" width="6.54296875" bestFit="1" customWidth="1"/>
    <col min="7203" max="7203" width="3.54296875" bestFit="1" customWidth="1"/>
    <col min="7434" max="7435" width="35" customWidth="1"/>
    <col min="7436" max="7436" width="2.54296875" bestFit="1" customWidth="1"/>
    <col min="7437" max="7437" width="5" bestFit="1" customWidth="1"/>
    <col min="7438" max="7439" width="2" bestFit="1" customWidth="1"/>
    <col min="7440" max="7441" width="2.08984375" bestFit="1" customWidth="1"/>
    <col min="7442" max="7443" width="2.54296875" bestFit="1" customWidth="1"/>
    <col min="7444" max="7444" width="2.54296875" customWidth="1"/>
    <col min="7445" max="7445" width="4" bestFit="1" customWidth="1"/>
    <col min="7446" max="7446" width="4" customWidth="1"/>
    <col min="7447" max="7447" width="4.36328125" customWidth="1"/>
    <col min="7448" max="7448" width="3" bestFit="1" customWidth="1"/>
    <col min="7449" max="7449" width="39.453125" customWidth="1"/>
    <col min="7450" max="7450" width="35.36328125" customWidth="1"/>
    <col min="7451" max="7451" width="38.453125" customWidth="1"/>
    <col min="7452" max="7452" width="47.36328125" bestFit="1" customWidth="1"/>
    <col min="7453" max="7453" width="19.36328125" bestFit="1" customWidth="1"/>
    <col min="7454" max="7454" width="5.54296875" bestFit="1" customWidth="1"/>
    <col min="7456" max="7456" width="3.08984375" bestFit="1" customWidth="1"/>
    <col min="7457" max="7457" width="5" bestFit="1" customWidth="1"/>
    <col min="7458" max="7458" width="6.54296875" bestFit="1" customWidth="1"/>
    <col min="7459" max="7459" width="3.54296875" bestFit="1" customWidth="1"/>
    <col min="7690" max="7691" width="35" customWidth="1"/>
    <col min="7692" max="7692" width="2.54296875" bestFit="1" customWidth="1"/>
    <col min="7693" max="7693" width="5" bestFit="1" customWidth="1"/>
    <col min="7694" max="7695" width="2" bestFit="1" customWidth="1"/>
    <col min="7696" max="7697" width="2.08984375" bestFit="1" customWidth="1"/>
    <col min="7698" max="7699" width="2.54296875" bestFit="1" customWidth="1"/>
    <col min="7700" max="7700" width="2.54296875" customWidth="1"/>
    <col min="7701" max="7701" width="4" bestFit="1" customWidth="1"/>
    <col min="7702" max="7702" width="4" customWidth="1"/>
    <col min="7703" max="7703" width="4.36328125" customWidth="1"/>
    <col min="7704" max="7704" width="3" bestFit="1" customWidth="1"/>
    <col min="7705" max="7705" width="39.453125" customWidth="1"/>
    <col min="7706" max="7706" width="35.36328125" customWidth="1"/>
    <col min="7707" max="7707" width="38.453125" customWidth="1"/>
    <col min="7708" max="7708" width="47.36328125" bestFit="1" customWidth="1"/>
    <col min="7709" max="7709" width="19.36328125" bestFit="1" customWidth="1"/>
    <col min="7710" max="7710" width="5.54296875" bestFit="1" customWidth="1"/>
    <col min="7712" max="7712" width="3.08984375" bestFit="1" customWidth="1"/>
    <col min="7713" max="7713" width="5" bestFit="1" customWidth="1"/>
    <col min="7714" max="7714" width="6.54296875" bestFit="1" customWidth="1"/>
    <col min="7715" max="7715" width="3.54296875" bestFit="1" customWidth="1"/>
    <col min="7946" max="7947" width="35" customWidth="1"/>
    <col min="7948" max="7948" width="2.54296875" bestFit="1" customWidth="1"/>
    <col min="7949" max="7949" width="5" bestFit="1" customWidth="1"/>
    <col min="7950" max="7951" width="2" bestFit="1" customWidth="1"/>
    <col min="7952" max="7953" width="2.08984375" bestFit="1" customWidth="1"/>
    <col min="7954" max="7955" width="2.54296875" bestFit="1" customWidth="1"/>
    <col min="7956" max="7956" width="2.54296875" customWidth="1"/>
    <col min="7957" max="7957" width="4" bestFit="1" customWidth="1"/>
    <col min="7958" max="7958" width="4" customWidth="1"/>
    <col min="7959" max="7959" width="4.36328125" customWidth="1"/>
    <col min="7960" max="7960" width="3" bestFit="1" customWidth="1"/>
    <col min="7961" max="7961" width="39.453125" customWidth="1"/>
    <col min="7962" max="7962" width="35.36328125" customWidth="1"/>
    <col min="7963" max="7963" width="38.453125" customWidth="1"/>
    <col min="7964" max="7964" width="47.36328125" bestFit="1" customWidth="1"/>
    <col min="7965" max="7965" width="19.36328125" bestFit="1" customWidth="1"/>
    <col min="7966" max="7966" width="5.54296875" bestFit="1" customWidth="1"/>
    <col min="7968" max="7968" width="3.08984375" bestFit="1" customWidth="1"/>
    <col min="7969" max="7969" width="5" bestFit="1" customWidth="1"/>
    <col min="7970" max="7970" width="6.54296875" bestFit="1" customWidth="1"/>
    <col min="7971" max="7971" width="3.54296875" bestFit="1" customWidth="1"/>
    <col min="8202" max="8203" width="35" customWidth="1"/>
    <col min="8204" max="8204" width="2.54296875" bestFit="1" customWidth="1"/>
    <col min="8205" max="8205" width="5" bestFit="1" customWidth="1"/>
    <col min="8206" max="8207" width="2" bestFit="1" customWidth="1"/>
    <col min="8208" max="8209" width="2.08984375" bestFit="1" customWidth="1"/>
    <col min="8210" max="8211" width="2.54296875" bestFit="1" customWidth="1"/>
    <col min="8212" max="8212" width="2.54296875" customWidth="1"/>
    <col min="8213" max="8213" width="4" bestFit="1" customWidth="1"/>
    <col min="8214" max="8214" width="4" customWidth="1"/>
    <col min="8215" max="8215" width="4.36328125" customWidth="1"/>
    <col min="8216" max="8216" width="3" bestFit="1" customWidth="1"/>
    <col min="8217" max="8217" width="39.453125" customWidth="1"/>
    <col min="8218" max="8218" width="35.36328125" customWidth="1"/>
    <col min="8219" max="8219" width="38.453125" customWidth="1"/>
    <col min="8220" max="8220" width="47.36328125" bestFit="1" customWidth="1"/>
    <col min="8221" max="8221" width="19.36328125" bestFit="1" customWidth="1"/>
    <col min="8222" max="8222" width="5.54296875" bestFit="1" customWidth="1"/>
    <col min="8224" max="8224" width="3.08984375" bestFit="1" customWidth="1"/>
    <col min="8225" max="8225" width="5" bestFit="1" customWidth="1"/>
    <col min="8226" max="8226" width="6.54296875" bestFit="1" customWidth="1"/>
    <col min="8227" max="8227" width="3.54296875" bestFit="1" customWidth="1"/>
    <col min="8458" max="8459" width="35" customWidth="1"/>
    <col min="8460" max="8460" width="2.54296875" bestFit="1" customWidth="1"/>
    <col min="8461" max="8461" width="5" bestFit="1" customWidth="1"/>
    <col min="8462" max="8463" width="2" bestFit="1" customWidth="1"/>
    <col min="8464" max="8465" width="2.08984375" bestFit="1" customWidth="1"/>
    <col min="8466" max="8467" width="2.54296875" bestFit="1" customWidth="1"/>
    <col min="8468" max="8468" width="2.54296875" customWidth="1"/>
    <col min="8469" max="8469" width="4" bestFit="1" customWidth="1"/>
    <col min="8470" max="8470" width="4" customWidth="1"/>
    <col min="8471" max="8471" width="4.36328125" customWidth="1"/>
    <col min="8472" max="8472" width="3" bestFit="1" customWidth="1"/>
    <col min="8473" max="8473" width="39.453125" customWidth="1"/>
    <col min="8474" max="8474" width="35.36328125" customWidth="1"/>
    <col min="8475" max="8475" width="38.453125" customWidth="1"/>
    <col min="8476" max="8476" width="47.36328125" bestFit="1" customWidth="1"/>
    <col min="8477" max="8477" width="19.36328125" bestFit="1" customWidth="1"/>
    <col min="8478" max="8478" width="5.54296875" bestFit="1" customWidth="1"/>
    <col min="8480" max="8480" width="3.08984375" bestFit="1" customWidth="1"/>
    <col min="8481" max="8481" width="5" bestFit="1" customWidth="1"/>
    <col min="8482" max="8482" width="6.54296875" bestFit="1" customWidth="1"/>
    <col min="8483" max="8483" width="3.54296875" bestFit="1" customWidth="1"/>
    <col min="8714" max="8715" width="35" customWidth="1"/>
    <col min="8716" max="8716" width="2.54296875" bestFit="1" customWidth="1"/>
    <col min="8717" max="8717" width="5" bestFit="1" customWidth="1"/>
    <col min="8718" max="8719" width="2" bestFit="1" customWidth="1"/>
    <col min="8720" max="8721" width="2.08984375" bestFit="1" customWidth="1"/>
    <col min="8722" max="8723" width="2.54296875" bestFit="1" customWidth="1"/>
    <col min="8724" max="8724" width="2.54296875" customWidth="1"/>
    <col min="8725" max="8725" width="4" bestFit="1" customWidth="1"/>
    <col min="8726" max="8726" width="4" customWidth="1"/>
    <col min="8727" max="8727" width="4.36328125" customWidth="1"/>
    <col min="8728" max="8728" width="3" bestFit="1" customWidth="1"/>
    <col min="8729" max="8729" width="39.453125" customWidth="1"/>
    <col min="8730" max="8730" width="35.36328125" customWidth="1"/>
    <col min="8731" max="8731" width="38.453125" customWidth="1"/>
    <col min="8732" max="8732" width="47.36328125" bestFit="1" customWidth="1"/>
    <col min="8733" max="8733" width="19.36328125" bestFit="1" customWidth="1"/>
    <col min="8734" max="8734" width="5.54296875" bestFit="1" customWidth="1"/>
    <col min="8736" max="8736" width="3.08984375" bestFit="1" customWidth="1"/>
    <col min="8737" max="8737" width="5" bestFit="1" customWidth="1"/>
    <col min="8738" max="8738" width="6.54296875" bestFit="1" customWidth="1"/>
    <col min="8739" max="8739" width="3.54296875" bestFit="1" customWidth="1"/>
    <col min="8970" max="8971" width="35" customWidth="1"/>
    <col min="8972" max="8972" width="2.54296875" bestFit="1" customWidth="1"/>
    <col min="8973" max="8973" width="5" bestFit="1" customWidth="1"/>
    <col min="8974" max="8975" width="2" bestFit="1" customWidth="1"/>
    <col min="8976" max="8977" width="2.08984375" bestFit="1" customWidth="1"/>
    <col min="8978" max="8979" width="2.54296875" bestFit="1" customWidth="1"/>
    <col min="8980" max="8980" width="2.54296875" customWidth="1"/>
    <col min="8981" max="8981" width="4" bestFit="1" customWidth="1"/>
    <col min="8982" max="8982" width="4" customWidth="1"/>
    <col min="8983" max="8983" width="4.36328125" customWidth="1"/>
    <col min="8984" max="8984" width="3" bestFit="1" customWidth="1"/>
    <col min="8985" max="8985" width="39.453125" customWidth="1"/>
    <col min="8986" max="8986" width="35.36328125" customWidth="1"/>
    <col min="8987" max="8987" width="38.453125" customWidth="1"/>
    <col min="8988" max="8988" width="47.36328125" bestFit="1" customWidth="1"/>
    <col min="8989" max="8989" width="19.36328125" bestFit="1" customWidth="1"/>
    <col min="8990" max="8990" width="5.54296875" bestFit="1" customWidth="1"/>
    <col min="8992" max="8992" width="3.08984375" bestFit="1" customWidth="1"/>
    <col min="8993" max="8993" width="5" bestFit="1" customWidth="1"/>
    <col min="8994" max="8994" width="6.54296875" bestFit="1" customWidth="1"/>
    <col min="8995" max="8995" width="3.54296875" bestFit="1" customWidth="1"/>
    <col min="9226" max="9227" width="35" customWidth="1"/>
    <col min="9228" max="9228" width="2.54296875" bestFit="1" customWidth="1"/>
    <col min="9229" max="9229" width="5" bestFit="1" customWidth="1"/>
    <col min="9230" max="9231" width="2" bestFit="1" customWidth="1"/>
    <col min="9232" max="9233" width="2.08984375" bestFit="1" customWidth="1"/>
    <col min="9234" max="9235" width="2.54296875" bestFit="1" customWidth="1"/>
    <col min="9236" max="9236" width="2.54296875" customWidth="1"/>
    <col min="9237" max="9237" width="4" bestFit="1" customWidth="1"/>
    <col min="9238" max="9238" width="4" customWidth="1"/>
    <col min="9239" max="9239" width="4.36328125" customWidth="1"/>
    <col min="9240" max="9240" width="3" bestFit="1" customWidth="1"/>
    <col min="9241" max="9241" width="39.453125" customWidth="1"/>
    <col min="9242" max="9242" width="35.36328125" customWidth="1"/>
    <col min="9243" max="9243" width="38.453125" customWidth="1"/>
    <col min="9244" max="9244" width="47.36328125" bestFit="1" customWidth="1"/>
    <col min="9245" max="9245" width="19.36328125" bestFit="1" customWidth="1"/>
    <col min="9246" max="9246" width="5.54296875" bestFit="1" customWidth="1"/>
    <col min="9248" max="9248" width="3.08984375" bestFit="1" customWidth="1"/>
    <col min="9249" max="9249" width="5" bestFit="1" customWidth="1"/>
    <col min="9250" max="9250" width="6.54296875" bestFit="1" customWidth="1"/>
    <col min="9251" max="9251" width="3.54296875" bestFit="1" customWidth="1"/>
    <col min="9482" max="9483" width="35" customWidth="1"/>
    <col min="9484" max="9484" width="2.54296875" bestFit="1" customWidth="1"/>
    <col min="9485" max="9485" width="5" bestFit="1" customWidth="1"/>
    <col min="9486" max="9487" width="2" bestFit="1" customWidth="1"/>
    <col min="9488" max="9489" width="2.08984375" bestFit="1" customWidth="1"/>
    <col min="9490" max="9491" width="2.54296875" bestFit="1" customWidth="1"/>
    <col min="9492" max="9492" width="2.54296875" customWidth="1"/>
    <col min="9493" max="9493" width="4" bestFit="1" customWidth="1"/>
    <col min="9494" max="9494" width="4" customWidth="1"/>
    <col min="9495" max="9495" width="4.36328125" customWidth="1"/>
    <col min="9496" max="9496" width="3" bestFit="1" customWidth="1"/>
    <col min="9497" max="9497" width="39.453125" customWidth="1"/>
    <col min="9498" max="9498" width="35.36328125" customWidth="1"/>
    <col min="9499" max="9499" width="38.453125" customWidth="1"/>
    <col min="9500" max="9500" width="47.36328125" bestFit="1" customWidth="1"/>
    <col min="9501" max="9501" width="19.36328125" bestFit="1" customWidth="1"/>
    <col min="9502" max="9502" width="5.54296875" bestFit="1" customWidth="1"/>
    <col min="9504" max="9504" width="3.08984375" bestFit="1" customWidth="1"/>
    <col min="9505" max="9505" width="5" bestFit="1" customWidth="1"/>
    <col min="9506" max="9506" width="6.54296875" bestFit="1" customWidth="1"/>
    <col min="9507" max="9507" width="3.54296875" bestFit="1" customWidth="1"/>
    <col min="9738" max="9739" width="35" customWidth="1"/>
    <col min="9740" max="9740" width="2.54296875" bestFit="1" customWidth="1"/>
    <col min="9741" max="9741" width="5" bestFit="1" customWidth="1"/>
    <col min="9742" max="9743" width="2" bestFit="1" customWidth="1"/>
    <col min="9744" max="9745" width="2.08984375" bestFit="1" customWidth="1"/>
    <col min="9746" max="9747" width="2.54296875" bestFit="1" customWidth="1"/>
    <col min="9748" max="9748" width="2.54296875" customWidth="1"/>
    <col min="9749" max="9749" width="4" bestFit="1" customWidth="1"/>
    <col min="9750" max="9750" width="4" customWidth="1"/>
    <col min="9751" max="9751" width="4.36328125" customWidth="1"/>
    <col min="9752" max="9752" width="3" bestFit="1" customWidth="1"/>
    <col min="9753" max="9753" width="39.453125" customWidth="1"/>
    <col min="9754" max="9754" width="35.36328125" customWidth="1"/>
    <col min="9755" max="9755" width="38.453125" customWidth="1"/>
    <col min="9756" max="9756" width="47.36328125" bestFit="1" customWidth="1"/>
    <col min="9757" max="9757" width="19.36328125" bestFit="1" customWidth="1"/>
    <col min="9758" max="9758" width="5.54296875" bestFit="1" customWidth="1"/>
    <col min="9760" max="9760" width="3.08984375" bestFit="1" customWidth="1"/>
    <col min="9761" max="9761" width="5" bestFit="1" customWidth="1"/>
    <col min="9762" max="9762" width="6.54296875" bestFit="1" customWidth="1"/>
    <col min="9763" max="9763" width="3.54296875" bestFit="1" customWidth="1"/>
    <col min="9994" max="9995" width="35" customWidth="1"/>
    <col min="9996" max="9996" width="2.54296875" bestFit="1" customWidth="1"/>
    <col min="9997" max="9997" width="5" bestFit="1" customWidth="1"/>
    <col min="9998" max="9999" width="2" bestFit="1" customWidth="1"/>
    <col min="10000" max="10001" width="2.08984375" bestFit="1" customWidth="1"/>
    <col min="10002" max="10003" width="2.54296875" bestFit="1" customWidth="1"/>
    <col min="10004" max="10004" width="2.54296875" customWidth="1"/>
    <col min="10005" max="10005" width="4" bestFit="1" customWidth="1"/>
    <col min="10006" max="10006" width="4" customWidth="1"/>
    <col min="10007" max="10007" width="4.36328125" customWidth="1"/>
    <col min="10008" max="10008" width="3" bestFit="1" customWidth="1"/>
    <col min="10009" max="10009" width="39.453125" customWidth="1"/>
    <col min="10010" max="10010" width="35.36328125" customWidth="1"/>
    <col min="10011" max="10011" width="38.453125" customWidth="1"/>
    <col min="10012" max="10012" width="47.36328125" bestFit="1" customWidth="1"/>
    <col min="10013" max="10013" width="19.36328125" bestFit="1" customWidth="1"/>
    <col min="10014" max="10014" width="5.54296875" bestFit="1" customWidth="1"/>
    <col min="10016" max="10016" width="3.08984375" bestFit="1" customWidth="1"/>
    <col min="10017" max="10017" width="5" bestFit="1" customWidth="1"/>
    <col min="10018" max="10018" width="6.54296875" bestFit="1" customWidth="1"/>
    <col min="10019" max="10019" width="3.54296875" bestFit="1" customWidth="1"/>
    <col min="10250" max="10251" width="35" customWidth="1"/>
    <col min="10252" max="10252" width="2.54296875" bestFit="1" customWidth="1"/>
    <col min="10253" max="10253" width="5" bestFit="1" customWidth="1"/>
    <col min="10254" max="10255" width="2" bestFit="1" customWidth="1"/>
    <col min="10256" max="10257" width="2.08984375" bestFit="1" customWidth="1"/>
    <col min="10258" max="10259" width="2.54296875" bestFit="1" customWidth="1"/>
    <col min="10260" max="10260" width="2.54296875" customWidth="1"/>
    <col min="10261" max="10261" width="4" bestFit="1" customWidth="1"/>
    <col min="10262" max="10262" width="4" customWidth="1"/>
    <col min="10263" max="10263" width="4.36328125" customWidth="1"/>
    <col min="10264" max="10264" width="3" bestFit="1" customWidth="1"/>
    <col min="10265" max="10265" width="39.453125" customWidth="1"/>
    <col min="10266" max="10266" width="35.36328125" customWidth="1"/>
    <col min="10267" max="10267" width="38.453125" customWidth="1"/>
    <col min="10268" max="10268" width="47.36328125" bestFit="1" customWidth="1"/>
    <col min="10269" max="10269" width="19.36328125" bestFit="1" customWidth="1"/>
    <col min="10270" max="10270" width="5.54296875" bestFit="1" customWidth="1"/>
    <col min="10272" max="10272" width="3.08984375" bestFit="1" customWidth="1"/>
    <col min="10273" max="10273" width="5" bestFit="1" customWidth="1"/>
    <col min="10274" max="10274" width="6.54296875" bestFit="1" customWidth="1"/>
    <col min="10275" max="10275" width="3.54296875" bestFit="1" customWidth="1"/>
    <col min="10506" max="10507" width="35" customWidth="1"/>
    <col min="10508" max="10508" width="2.54296875" bestFit="1" customWidth="1"/>
    <col min="10509" max="10509" width="5" bestFit="1" customWidth="1"/>
    <col min="10510" max="10511" width="2" bestFit="1" customWidth="1"/>
    <col min="10512" max="10513" width="2.08984375" bestFit="1" customWidth="1"/>
    <col min="10514" max="10515" width="2.54296875" bestFit="1" customWidth="1"/>
    <col min="10516" max="10516" width="2.54296875" customWidth="1"/>
    <col min="10517" max="10517" width="4" bestFit="1" customWidth="1"/>
    <col min="10518" max="10518" width="4" customWidth="1"/>
    <col min="10519" max="10519" width="4.36328125" customWidth="1"/>
    <col min="10520" max="10520" width="3" bestFit="1" customWidth="1"/>
    <col min="10521" max="10521" width="39.453125" customWidth="1"/>
    <col min="10522" max="10522" width="35.36328125" customWidth="1"/>
    <col min="10523" max="10523" width="38.453125" customWidth="1"/>
    <col min="10524" max="10524" width="47.36328125" bestFit="1" customWidth="1"/>
    <col min="10525" max="10525" width="19.36328125" bestFit="1" customWidth="1"/>
    <col min="10526" max="10526" width="5.54296875" bestFit="1" customWidth="1"/>
    <col min="10528" max="10528" width="3.08984375" bestFit="1" customWidth="1"/>
    <col min="10529" max="10529" width="5" bestFit="1" customWidth="1"/>
    <col min="10530" max="10530" width="6.54296875" bestFit="1" customWidth="1"/>
    <col min="10531" max="10531" width="3.54296875" bestFit="1" customWidth="1"/>
    <col min="10762" max="10763" width="35" customWidth="1"/>
    <col min="10764" max="10764" width="2.54296875" bestFit="1" customWidth="1"/>
    <col min="10765" max="10765" width="5" bestFit="1" customWidth="1"/>
    <col min="10766" max="10767" width="2" bestFit="1" customWidth="1"/>
    <col min="10768" max="10769" width="2.08984375" bestFit="1" customWidth="1"/>
    <col min="10770" max="10771" width="2.54296875" bestFit="1" customWidth="1"/>
    <col min="10772" max="10772" width="2.54296875" customWidth="1"/>
    <col min="10773" max="10773" width="4" bestFit="1" customWidth="1"/>
    <col min="10774" max="10774" width="4" customWidth="1"/>
    <col min="10775" max="10775" width="4.36328125" customWidth="1"/>
    <col min="10776" max="10776" width="3" bestFit="1" customWidth="1"/>
    <col min="10777" max="10777" width="39.453125" customWidth="1"/>
    <col min="10778" max="10778" width="35.36328125" customWidth="1"/>
    <col min="10779" max="10779" width="38.453125" customWidth="1"/>
    <col min="10780" max="10780" width="47.36328125" bestFit="1" customWidth="1"/>
    <col min="10781" max="10781" width="19.36328125" bestFit="1" customWidth="1"/>
    <col min="10782" max="10782" width="5.54296875" bestFit="1" customWidth="1"/>
    <col min="10784" max="10784" width="3.08984375" bestFit="1" customWidth="1"/>
    <col min="10785" max="10785" width="5" bestFit="1" customWidth="1"/>
    <col min="10786" max="10786" width="6.54296875" bestFit="1" customWidth="1"/>
    <col min="10787" max="10787" width="3.54296875" bestFit="1" customWidth="1"/>
    <col min="11018" max="11019" width="35" customWidth="1"/>
    <col min="11020" max="11020" width="2.54296875" bestFit="1" customWidth="1"/>
    <col min="11021" max="11021" width="5" bestFit="1" customWidth="1"/>
    <col min="11022" max="11023" width="2" bestFit="1" customWidth="1"/>
    <col min="11024" max="11025" width="2.08984375" bestFit="1" customWidth="1"/>
    <col min="11026" max="11027" width="2.54296875" bestFit="1" customWidth="1"/>
    <col min="11028" max="11028" width="2.54296875" customWidth="1"/>
    <col min="11029" max="11029" width="4" bestFit="1" customWidth="1"/>
    <col min="11030" max="11030" width="4" customWidth="1"/>
    <col min="11031" max="11031" width="4.36328125" customWidth="1"/>
    <col min="11032" max="11032" width="3" bestFit="1" customWidth="1"/>
    <col min="11033" max="11033" width="39.453125" customWidth="1"/>
    <col min="11034" max="11034" width="35.36328125" customWidth="1"/>
    <col min="11035" max="11035" width="38.453125" customWidth="1"/>
    <col min="11036" max="11036" width="47.36328125" bestFit="1" customWidth="1"/>
    <col min="11037" max="11037" width="19.36328125" bestFit="1" customWidth="1"/>
    <col min="11038" max="11038" width="5.54296875" bestFit="1" customWidth="1"/>
    <col min="11040" max="11040" width="3.08984375" bestFit="1" customWidth="1"/>
    <col min="11041" max="11041" width="5" bestFit="1" customWidth="1"/>
    <col min="11042" max="11042" width="6.54296875" bestFit="1" customWidth="1"/>
    <col min="11043" max="11043" width="3.54296875" bestFit="1" customWidth="1"/>
    <col min="11274" max="11275" width="35" customWidth="1"/>
    <col min="11276" max="11276" width="2.54296875" bestFit="1" customWidth="1"/>
    <col min="11277" max="11277" width="5" bestFit="1" customWidth="1"/>
    <col min="11278" max="11279" width="2" bestFit="1" customWidth="1"/>
    <col min="11280" max="11281" width="2.08984375" bestFit="1" customWidth="1"/>
    <col min="11282" max="11283" width="2.54296875" bestFit="1" customWidth="1"/>
    <col min="11284" max="11284" width="2.54296875" customWidth="1"/>
    <col min="11285" max="11285" width="4" bestFit="1" customWidth="1"/>
    <col min="11286" max="11286" width="4" customWidth="1"/>
    <col min="11287" max="11287" width="4.36328125" customWidth="1"/>
    <col min="11288" max="11288" width="3" bestFit="1" customWidth="1"/>
    <col min="11289" max="11289" width="39.453125" customWidth="1"/>
    <col min="11290" max="11290" width="35.36328125" customWidth="1"/>
    <col min="11291" max="11291" width="38.453125" customWidth="1"/>
    <col min="11292" max="11292" width="47.36328125" bestFit="1" customWidth="1"/>
    <col min="11293" max="11293" width="19.36328125" bestFit="1" customWidth="1"/>
    <col min="11294" max="11294" width="5.54296875" bestFit="1" customWidth="1"/>
    <col min="11296" max="11296" width="3.08984375" bestFit="1" customWidth="1"/>
    <col min="11297" max="11297" width="5" bestFit="1" customWidth="1"/>
    <col min="11298" max="11298" width="6.54296875" bestFit="1" customWidth="1"/>
    <col min="11299" max="11299" width="3.54296875" bestFit="1" customWidth="1"/>
    <col min="11530" max="11531" width="35" customWidth="1"/>
    <col min="11532" max="11532" width="2.54296875" bestFit="1" customWidth="1"/>
    <col min="11533" max="11533" width="5" bestFit="1" customWidth="1"/>
    <col min="11534" max="11535" width="2" bestFit="1" customWidth="1"/>
    <col min="11536" max="11537" width="2.08984375" bestFit="1" customWidth="1"/>
    <col min="11538" max="11539" width="2.54296875" bestFit="1" customWidth="1"/>
    <col min="11540" max="11540" width="2.54296875" customWidth="1"/>
    <col min="11541" max="11541" width="4" bestFit="1" customWidth="1"/>
    <col min="11542" max="11542" width="4" customWidth="1"/>
    <col min="11543" max="11543" width="4.36328125" customWidth="1"/>
    <col min="11544" max="11544" width="3" bestFit="1" customWidth="1"/>
    <col min="11545" max="11545" width="39.453125" customWidth="1"/>
    <col min="11546" max="11546" width="35.36328125" customWidth="1"/>
    <col min="11547" max="11547" width="38.453125" customWidth="1"/>
    <col min="11548" max="11548" width="47.36328125" bestFit="1" customWidth="1"/>
    <col min="11549" max="11549" width="19.36328125" bestFit="1" customWidth="1"/>
    <col min="11550" max="11550" width="5.54296875" bestFit="1" customWidth="1"/>
    <col min="11552" max="11552" width="3.08984375" bestFit="1" customWidth="1"/>
    <col min="11553" max="11553" width="5" bestFit="1" customWidth="1"/>
    <col min="11554" max="11554" width="6.54296875" bestFit="1" customWidth="1"/>
    <col min="11555" max="11555" width="3.54296875" bestFit="1" customWidth="1"/>
    <col min="11786" max="11787" width="35" customWidth="1"/>
    <col min="11788" max="11788" width="2.54296875" bestFit="1" customWidth="1"/>
    <col min="11789" max="11789" width="5" bestFit="1" customWidth="1"/>
    <col min="11790" max="11791" width="2" bestFit="1" customWidth="1"/>
    <col min="11792" max="11793" width="2.08984375" bestFit="1" customWidth="1"/>
    <col min="11794" max="11795" width="2.54296875" bestFit="1" customWidth="1"/>
    <col min="11796" max="11796" width="2.54296875" customWidth="1"/>
    <col min="11797" max="11797" width="4" bestFit="1" customWidth="1"/>
    <col min="11798" max="11798" width="4" customWidth="1"/>
    <col min="11799" max="11799" width="4.36328125" customWidth="1"/>
    <col min="11800" max="11800" width="3" bestFit="1" customWidth="1"/>
    <col min="11801" max="11801" width="39.453125" customWidth="1"/>
    <col min="11802" max="11802" width="35.36328125" customWidth="1"/>
    <col min="11803" max="11803" width="38.453125" customWidth="1"/>
    <col min="11804" max="11804" width="47.36328125" bestFit="1" customWidth="1"/>
    <col min="11805" max="11805" width="19.36328125" bestFit="1" customWidth="1"/>
    <col min="11806" max="11806" width="5.54296875" bestFit="1" customWidth="1"/>
    <col min="11808" max="11808" width="3.08984375" bestFit="1" customWidth="1"/>
    <col min="11809" max="11809" width="5" bestFit="1" customWidth="1"/>
    <col min="11810" max="11810" width="6.54296875" bestFit="1" customWidth="1"/>
    <col min="11811" max="11811" width="3.54296875" bestFit="1" customWidth="1"/>
    <col min="12042" max="12043" width="35" customWidth="1"/>
    <col min="12044" max="12044" width="2.54296875" bestFit="1" customWidth="1"/>
    <col min="12045" max="12045" width="5" bestFit="1" customWidth="1"/>
    <col min="12046" max="12047" width="2" bestFit="1" customWidth="1"/>
    <col min="12048" max="12049" width="2.08984375" bestFit="1" customWidth="1"/>
    <col min="12050" max="12051" width="2.54296875" bestFit="1" customWidth="1"/>
    <col min="12052" max="12052" width="2.54296875" customWidth="1"/>
    <col min="12053" max="12053" width="4" bestFit="1" customWidth="1"/>
    <col min="12054" max="12054" width="4" customWidth="1"/>
    <col min="12055" max="12055" width="4.36328125" customWidth="1"/>
    <col min="12056" max="12056" width="3" bestFit="1" customWidth="1"/>
    <col min="12057" max="12057" width="39.453125" customWidth="1"/>
    <col min="12058" max="12058" width="35.36328125" customWidth="1"/>
    <col min="12059" max="12059" width="38.453125" customWidth="1"/>
    <col min="12060" max="12060" width="47.36328125" bestFit="1" customWidth="1"/>
    <col min="12061" max="12061" width="19.36328125" bestFit="1" customWidth="1"/>
    <col min="12062" max="12062" width="5.54296875" bestFit="1" customWidth="1"/>
    <col min="12064" max="12064" width="3.08984375" bestFit="1" customWidth="1"/>
    <col min="12065" max="12065" width="5" bestFit="1" customWidth="1"/>
    <col min="12066" max="12066" width="6.54296875" bestFit="1" customWidth="1"/>
    <col min="12067" max="12067" width="3.54296875" bestFit="1" customWidth="1"/>
    <col min="12298" max="12299" width="35" customWidth="1"/>
    <col min="12300" max="12300" width="2.54296875" bestFit="1" customWidth="1"/>
    <col min="12301" max="12301" width="5" bestFit="1" customWidth="1"/>
    <col min="12302" max="12303" width="2" bestFit="1" customWidth="1"/>
    <col min="12304" max="12305" width="2.08984375" bestFit="1" customWidth="1"/>
    <col min="12306" max="12307" width="2.54296875" bestFit="1" customWidth="1"/>
    <col min="12308" max="12308" width="2.54296875" customWidth="1"/>
    <col min="12309" max="12309" width="4" bestFit="1" customWidth="1"/>
    <col min="12310" max="12310" width="4" customWidth="1"/>
    <col min="12311" max="12311" width="4.36328125" customWidth="1"/>
    <col min="12312" max="12312" width="3" bestFit="1" customWidth="1"/>
    <col min="12313" max="12313" width="39.453125" customWidth="1"/>
    <col min="12314" max="12314" width="35.36328125" customWidth="1"/>
    <col min="12315" max="12315" width="38.453125" customWidth="1"/>
    <col min="12316" max="12316" width="47.36328125" bestFit="1" customWidth="1"/>
    <col min="12317" max="12317" width="19.36328125" bestFit="1" customWidth="1"/>
    <col min="12318" max="12318" width="5.54296875" bestFit="1" customWidth="1"/>
    <col min="12320" max="12320" width="3.08984375" bestFit="1" customWidth="1"/>
    <col min="12321" max="12321" width="5" bestFit="1" customWidth="1"/>
    <col min="12322" max="12322" width="6.54296875" bestFit="1" customWidth="1"/>
    <col min="12323" max="12323" width="3.54296875" bestFit="1" customWidth="1"/>
    <col min="12554" max="12555" width="35" customWidth="1"/>
    <col min="12556" max="12556" width="2.54296875" bestFit="1" customWidth="1"/>
    <col min="12557" max="12557" width="5" bestFit="1" customWidth="1"/>
    <col min="12558" max="12559" width="2" bestFit="1" customWidth="1"/>
    <col min="12560" max="12561" width="2.08984375" bestFit="1" customWidth="1"/>
    <col min="12562" max="12563" width="2.54296875" bestFit="1" customWidth="1"/>
    <col min="12564" max="12564" width="2.54296875" customWidth="1"/>
    <col min="12565" max="12565" width="4" bestFit="1" customWidth="1"/>
    <col min="12566" max="12566" width="4" customWidth="1"/>
    <col min="12567" max="12567" width="4.36328125" customWidth="1"/>
    <col min="12568" max="12568" width="3" bestFit="1" customWidth="1"/>
    <col min="12569" max="12569" width="39.453125" customWidth="1"/>
    <col min="12570" max="12570" width="35.36328125" customWidth="1"/>
    <col min="12571" max="12571" width="38.453125" customWidth="1"/>
    <col min="12572" max="12572" width="47.36328125" bestFit="1" customWidth="1"/>
    <col min="12573" max="12573" width="19.36328125" bestFit="1" customWidth="1"/>
    <col min="12574" max="12574" width="5.54296875" bestFit="1" customWidth="1"/>
    <col min="12576" max="12576" width="3.08984375" bestFit="1" customWidth="1"/>
    <col min="12577" max="12577" width="5" bestFit="1" customWidth="1"/>
    <col min="12578" max="12578" width="6.54296875" bestFit="1" customWidth="1"/>
    <col min="12579" max="12579" width="3.54296875" bestFit="1" customWidth="1"/>
    <col min="12810" max="12811" width="35" customWidth="1"/>
    <col min="12812" max="12812" width="2.54296875" bestFit="1" customWidth="1"/>
    <col min="12813" max="12813" width="5" bestFit="1" customWidth="1"/>
    <col min="12814" max="12815" width="2" bestFit="1" customWidth="1"/>
    <col min="12816" max="12817" width="2.08984375" bestFit="1" customWidth="1"/>
    <col min="12818" max="12819" width="2.54296875" bestFit="1" customWidth="1"/>
    <col min="12820" max="12820" width="2.54296875" customWidth="1"/>
    <col min="12821" max="12821" width="4" bestFit="1" customWidth="1"/>
    <col min="12822" max="12822" width="4" customWidth="1"/>
    <col min="12823" max="12823" width="4.36328125" customWidth="1"/>
    <col min="12824" max="12824" width="3" bestFit="1" customWidth="1"/>
    <col min="12825" max="12825" width="39.453125" customWidth="1"/>
    <col min="12826" max="12826" width="35.36328125" customWidth="1"/>
    <col min="12827" max="12827" width="38.453125" customWidth="1"/>
    <col min="12828" max="12828" width="47.36328125" bestFit="1" customWidth="1"/>
    <col min="12829" max="12829" width="19.36328125" bestFit="1" customWidth="1"/>
    <col min="12830" max="12830" width="5.54296875" bestFit="1" customWidth="1"/>
    <col min="12832" max="12832" width="3.08984375" bestFit="1" customWidth="1"/>
    <col min="12833" max="12833" width="5" bestFit="1" customWidth="1"/>
    <col min="12834" max="12834" width="6.54296875" bestFit="1" customWidth="1"/>
    <col min="12835" max="12835" width="3.54296875" bestFit="1" customWidth="1"/>
    <col min="13066" max="13067" width="35" customWidth="1"/>
    <col min="13068" max="13068" width="2.54296875" bestFit="1" customWidth="1"/>
    <col min="13069" max="13069" width="5" bestFit="1" customWidth="1"/>
    <col min="13070" max="13071" width="2" bestFit="1" customWidth="1"/>
    <col min="13072" max="13073" width="2.08984375" bestFit="1" customWidth="1"/>
    <col min="13074" max="13075" width="2.54296875" bestFit="1" customWidth="1"/>
    <col min="13076" max="13076" width="2.54296875" customWidth="1"/>
    <col min="13077" max="13077" width="4" bestFit="1" customWidth="1"/>
    <col min="13078" max="13078" width="4" customWidth="1"/>
    <col min="13079" max="13079" width="4.36328125" customWidth="1"/>
    <col min="13080" max="13080" width="3" bestFit="1" customWidth="1"/>
    <col min="13081" max="13081" width="39.453125" customWidth="1"/>
    <col min="13082" max="13082" width="35.36328125" customWidth="1"/>
    <col min="13083" max="13083" width="38.453125" customWidth="1"/>
    <col min="13084" max="13084" width="47.36328125" bestFit="1" customWidth="1"/>
    <col min="13085" max="13085" width="19.36328125" bestFit="1" customWidth="1"/>
    <col min="13086" max="13086" width="5.54296875" bestFit="1" customWidth="1"/>
    <col min="13088" max="13088" width="3.08984375" bestFit="1" customWidth="1"/>
    <col min="13089" max="13089" width="5" bestFit="1" customWidth="1"/>
    <col min="13090" max="13090" width="6.54296875" bestFit="1" customWidth="1"/>
    <col min="13091" max="13091" width="3.54296875" bestFit="1" customWidth="1"/>
    <col min="13322" max="13323" width="35" customWidth="1"/>
    <col min="13324" max="13324" width="2.54296875" bestFit="1" customWidth="1"/>
    <col min="13325" max="13325" width="5" bestFit="1" customWidth="1"/>
    <col min="13326" max="13327" width="2" bestFit="1" customWidth="1"/>
    <col min="13328" max="13329" width="2.08984375" bestFit="1" customWidth="1"/>
    <col min="13330" max="13331" width="2.54296875" bestFit="1" customWidth="1"/>
    <col min="13332" max="13332" width="2.54296875" customWidth="1"/>
    <col min="13333" max="13333" width="4" bestFit="1" customWidth="1"/>
    <col min="13334" max="13334" width="4" customWidth="1"/>
    <col min="13335" max="13335" width="4.36328125" customWidth="1"/>
    <col min="13336" max="13336" width="3" bestFit="1" customWidth="1"/>
    <col min="13337" max="13337" width="39.453125" customWidth="1"/>
    <col min="13338" max="13338" width="35.36328125" customWidth="1"/>
    <col min="13339" max="13339" width="38.453125" customWidth="1"/>
    <col min="13340" max="13340" width="47.36328125" bestFit="1" customWidth="1"/>
    <col min="13341" max="13341" width="19.36328125" bestFit="1" customWidth="1"/>
    <col min="13342" max="13342" width="5.54296875" bestFit="1" customWidth="1"/>
    <col min="13344" max="13344" width="3.08984375" bestFit="1" customWidth="1"/>
    <col min="13345" max="13345" width="5" bestFit="1" customWidth="1"/>
    <col min="13346" max="13346" width="6.54296875" bestFit="1" customWidth="1"/>
    <col min="13347" max="13347" width="3.54296875" bestFit="1" customWidth="1"/>
    <col min="13578" max="13579" width="35" customWidth="1"/>
    <col min="13580" max="13580" width="2.54296875" bestFit="1" customWidth="1"/>
    <col min="13581" max="13581" width="5" bestFit="1" customWidth="1"/>
    <col min="13582" max="13583" width="2" bestFit="1" customWidth="1"/>
    <col min="13584" max="13585" width="2.08984375" bestFit="1" customWidth="1"/>
    <col min="13586" max="13587" width="2.54296875" bestFit="1" customWidth="1"/>
    <col min="13588" max="13588" width="2.54296875" customWidth="1"/>
    <col min="13589" max="13589" width="4" bestFit="1" customWidth="1"/>
    <col min="13590" max="13590" width="4" customWidth="1"/>
    <col min="13591" max="13591" width="4.36328125" customWidth="1"/>
    <col min="13592" max="13592" width="3" bestFit="1" customWidth="1"/>
    <col min="13593" max="13593" width="39.453125" customWidth="1"/>
    <col min="13594" max="13594" width="35.36328125" customWidth="1"/>
    <col min="13595" max="13595" width="38.453125" customWidth="1"/>
    <col min="13596" max="13596" width="47.36328125" bestFit="1" customWidth="1"/>
    <col min="13597" max="13597" width="19.36328125" bestFit="1" customWidth="1"/>
    <col min="13598" max="13598" width="5.54296875" bestFit="1" customWidth="1"/>
    <col min="13600" max="13600" width="3.08984375" bestFit="1" customWidth="1"/>
    <col min="13601" max="13601" width="5" bestFit="1" customWidth="1"/>
    <col min="13602" max="13602" width="6.54296875" bestFit="1" customWidth="1"/>
    <col min="13603" max="13603" width="3.54296875" bestFit="1" customWidth="1"/>
    <col min="13834" max="13835" width="35" customWidth="1"/>
    <col min="13836" max="13836" width="2.54296875" bestFit="1" customWidth="1"/>
    <col min="13837" max="13837" width="5" bestFit="1" customWidth="1"/>
    <col min="13838" max="13839" width="2" bestFit="1" customWidth="1"/>
    <col min="13840" max="13841" width="2.08984375" bestFit="1" customWidth="1"/>
    <col min="13842" max="13843" width="2.54296875" bestFit="1" customWidth="1"/>
    <col min="13844" max="13844" width="2.54296875" customWidth="1"/>
    <col min="13845" max="13845" width="4" bestFit="1" customWidth="1"/>
    <col min="13846" max="13846" width="4" customWidth="1"/>
    <col min="13847" max="13847" width="4.36328125" customWidth="1"/>
    <col min="13848" max="13848" width="3" bestFit="1" customWidth="1"/>
    <col min="13849" max="13849" width="39.453125" customWidth="1"/>
    <col min="13850" max="13850" width="35.36328125" customWidth="1"/>
    <col min="13851" max="13851" width="38.453125" customWidth="1"/>
    <col min="13852" max="13852" width="47.36328125" bestFit="1" customWidth="1"/>
    <col min="13853" max="13853" width="19.36328125" bestFit="1" customWidth="1"/>
    <col min="13854" max="13854" width="5.54296875" bestFit="1" customWidth="1"/>
    <col min="13856" max="13856" width="3.08984375" bestFit="1" customWidth="1"/>
    <col min="13857" max="13857" width="5" bestFit="1" customWidth="1"/>
    <col min="13858" max="13858" width="6.54296875" bestFit="1" customWidth="1"/>
    <col min="13859" max="13859" width="3.54296875" bestFit="1" customWidth="1"/>
    <col min="14090" max="14091" width="35" customWidth="1"/>
    <col min="14092" max="14092" width="2.54296875" bestFit="1" customWidth="1"/>
    <col min="14093" max="14093" width="5" bestFit="1" customWidth="1"/>
    <col min="14094" max="14095" width="2" bestFit="1" customWidth="1"/>
    <col min="14096" max="14097" width="2.08984375" bestFit="1" customWidth="1"/>
    <col min="14098" max="14099" width="2.54296875" bestFit="1" customWidth="1"/>
    <col min="14100" max="14100" width="2.54296875" customWidth="1"/>
    <col min="14101" max="14101" width="4" bestFit="1" customWidth="1"/>
    <col min="14102" max="14102" width="4" customWidth="1"/>
    <col min="14103" max="14103" width="4.36328125" customWidth="1"/>
    <col min="14104" max="14104" width="3" bestFit="1" customWidth="1"/>
    <col min="14105" max="14105" width="39.453125" customWidth="1"/>
    <col min="14106" max="14106" width="35.36328125" customWidth="1"/>
    <col min="14107" max="14107" width="38.453125" customWidth="1"/>
    <col min="14108" max="14108" width="47.36328125" bestFit="1" customWidth="1"/>
    <col min="14109" max="14109" width="19.36328125" bestFit="1" customWidth="1"/>
    <col min="14110" max="14110" width="5.54296875" bestFit="1" customWidth="1"/>
    <col min="14112" max="14112" width="3.08984375" bestFit="1" customWidth="1"/>
    <col min="14113" max="14113" width="5" bestFit="1" customWidth="1"/>
    <col min="14114" max="14114" width="6.54296875" bestFit="1" customWidth="1"/>
    <col min="14115" max="14115" width="3.54296875" bestFit="1" customWidth="1"/>
    <col min="14346" max="14347" width="35" customWidth="1"/>
    <col min="14348" max="14348" width="2.54296875" bestFit="1" customWidth="1"/>
    <col min="14349" max="14349" width="5" bestFit="1" customWidth="1"/>
    <col min="14350" max="14351" width="2" bestFit="1" customWidth="1"/>
    <col min="14352" max="14353" width="2.08984375" bestFit="1" customWidth="1"/>
    <col min="14354" max="14355" width="2.54296875" bestFit="1" customWidth="1"/>
    <col min="14356" max="14356" width="2.54296875" customWidth="1"/>
    <col min="14357" max="14357" width="4" bestFit="1" customWidth="1"/>
    <col min="14358" max="14358" width="4" customWidth="1"/>
    <col min="14359" max="14359" width="4.36328125" customWidth="1"/>
    <col min="14360" max="14360" width="3" bestFit="1" customWidth="1"/>
    <col min="14361" max="14361" width="39.453125" customWidth="1"/>
    <col min="14362" max="14362" width="35.36328125" customWidth="1"/>
    <col min="14363" max="14363" width="38.453125" customWidth="1"/>
    <col min="14364" max="14364" width="47.36328125" bestFit="1" customWidth="1"/>
    <col min="14365" max="14365" width="19.36328125" bestFit="1" customWidth="1"/>
    <col min="14366" max="14366" width="5.54296875" bestFit="1" customWidth="1"/>
    <col min="14368" max="14368" width="3.08984375" bestFit="1" customWidth="1"/>
    <col min="14369" max="14369" width="5" bestFit="1" customWidth="1"/>
    <col min="14370" max="14370" width="6.54296875" bestFit="1" customWidth="1"/>
    <col min="14371" max="14371" width="3.54296875" bestFit="1" customWidth="1"/>
    <col min="14602" max="14603" width="35" customWidth="1"/>
    <col min="14604" max="14604" width="2.54296875" bestFit="1" customWidth="1"/>
    <col min="14605" max="14605" width="5" bestFit="1" customWidth="1"/>
    <col min="14606" max="14607" width="2" bestFit="1" customWidth="1"/>
    <col min="14608" max="14609" width="2.08984375" bestFit="1" customWidth="1"/>
    <col min="14610" max="14611" width="2.54296875" bestFit="1" customWidth="1"/>
    <col min="14612" max="14612" width="2.54296875" customWidth="1"/>
    <col min="14613" max="14613" width="4" bestFit="1" customWidth="1"/>
    <col min="14614" max="14614" width="4" customWidth="1"/>
    <col min="14615" max="14615" width="4.36328125" customWidth="1"/>
    <col min="14616" max="14616" width="3" bestFit="1" customWidth="1"/>
    <col min="14617" max="14617" width="39.453125" customWidth="1"/>
    <col min="14618" max="14618" width="35.36328125" customWidth="1"/>
    <col min="14619" max="14619" width="38.453125" customWidth="1"/>
    <col min="14620" max="14620" width="47.36328125" bestFit="1" customWidth="1"/>
    <col min="14621" max="14621" width="19.36328125" bestFit="1" customWidth="1"/>
    <col min="14622" max="14622" width="5.54296875" bestFit="1" customWidth="1"/>
    <col min="14624" max="14624" width="3.08984375" bestFit="1" customWidth="1"/>
    <col min="14625" max="14625" width="5" bestFit="1" customWidth="1"/>
    <col min="14626" max="14626" width="6.54296875" bestFit="1" customWidth="1"/>
    <col min="14627" max="14627" width="3.54296875" bestFit="1" customWidth="1"/>
    <col min="14858" max="14859" width="35" customWidth="1"/>
    <col min="14860" max="14860" width="2.54296875" bestFit="1" customWidth="1"/>
    <col min="14861" max="14861" width="5" bestFit="1" customWidth="1"/>
    <col min="14862" max="14863" width="2" bestFit="1" customWidth="1"/>
    <col min="14864" max="14865" width="2.08984375" bestFit="1" customWidth="1"/>
    <col min="14866" max="14867" width="2.54296875" bestFit="1" customWidth="1"/>
    <col min="14868" max="14868" width="2.54296875" customWidth="1"/>
    <col min="14869" max="14869" width="4" bestFit="1" customWidth="1"/>
    <col min="14870" max="14870" width="4" customWidth="1"/>
    <col min="14871" max="14871" width="4.36328125" customWidth="1"/>
    <col min="14872" max="14872" width="3" bestFit="1" customWidth="1"/>
    <col min="14873" max="14873" width="39.453125" customWidth="1"/>
    <col min="14874" max="14874" width="35.36328125" customWidth="1"/>
    <col min="14875" max="14875" width="38.453125" customWidth="1"/>
    <col min="14876" max="14876" width="47.36328125" bestFit="1" customWidth="1"/>
    <col min="14877" max="14877" width="19.36328125" bestFit="1" customWidth="1"/>
    <col min="14878" max="14878" width="5.54296875" bestFit="1" customWidth="1"/>
    <col min="14880" max="14880" width="3.08984375" bestFit="1" customWidth="1"/>
    <col min="14881" max="14881" width="5" bestFit="1" customWidth="1"/>
    <col min="14882" max="14882" width="6.54296875" bestFit="1" customWidth="1"/>
    <col min="14883" max="14883" width="3.54296875" bestFit="1" customWidth="1"/>
    <col min="15114" max="15115" width="35" customWidth="1"/>
    <col min="15116" max="15116" width="2.54296875" bestFit="1" customWidth="1"/>
    <col min="15117" max="15117" width="5" bestFit="1" customWidth="1"/>
    <col min="15118" max="15119" width="2" bestFit="1" customWidth="1"/>
    <col min="15120" max="15121" width="2.08984375" bestFit="1" customWidth="1"/>
    <col min="15122" max="15123" width="2.54296875" bestFit="1" customWidth="1"/>
    <col min="15124" max="15124" width="2.54296875" customWidth="1"/>
    <col min="15125" max="15125" width="4" bestFit="1" customWidth="1"/>
    <col min="15126" max="15126" width="4" customWidth="1"/>
    <col min="15127" max="15127" width="4.36328125" customWidth="1"/>
    <col min="15128" max="15128" width="3" bestFit="1" customWidth="1"/>
    <col min="15129" max="15129" width="39.453125" customWidth="1"/>
    <col min="15130" max="15130" width="35.36328125" customWidth="1"/>
    <col min="15131" max="15131" width="38.453125" customWidth="1"/>
    <col min="15132" max="15132" width="47.36328125" bestFit="1" customWidth="1"/>
    <col min="15133" max="15133" width="19.36328125" bestFit="1" customWidth="1"/>
    <col min="15134" max="15134" width="5.54296875" bestFit="1" customWidth="1"/>
    <col min="15136" max="15136" width="3.08984375" bestFit="1" customWidth="1"/>
    <col min="15137" max="15137" width="5" bestFit="1" customWidth="1"/>
    <col min="15138" max="15138" width="6.54296875" bestFit="1" customWidth="1"/>
    <col min="15139" max="15139" width="3.54296875" bestFit="1" customWidth="1"/>
    <col min="15370" max="15371" width="35" customWidth="1"/>
    <col min="15372" max="15372" width="2.54296875" bestFit="1" customWidth="1"/>
    <col min="15373" max="15373" width="5" bestFit="1" customWidth="1"/>
    <col min="15374" max="15375" width="2" bestFit="1" customWidth="1"/>
    <col min="15376" max="15377" width="2.08984375" bestFit="1" customWidth="1"/>
    <col min="15378" max="15379" width="2.54296875" bestFit="1" customWidth="1"/>
    <col min="15380" max="15380" width="2.54296875" customWidth="1"/>
    <col min="15381" max="15381" width="4" bestFit="1" customWidth="1"/>
    <col min="15382" max="15382" width="4" customWidth="1"/>
    <col min="15383" max="15383" width="4.36328125" customWidth="1"/>
    <col min="15384" max="15384" width="3" bestFit="1" customWidth="1"/>
    <col min="15385" max="15385" width="39.453125" customWidth="1"/>
    <col min="15386" max="15386" width="35.36328125" customWidth="1"/>
    <col min="15387" max="15387" width="38.453125" customWidth="1"/>
    <col min="15388" max="15388" width="47.36328125" bestFit="1" customWidth="1"/>
    <col min="15389" max="15389" width="19.36328125" bestFit="1" customWidth="1"/>
    <col min="15390" max="15390" width="5.54296875" bestFit="1" customWidth="1"/>
    <col min="15392" max="15392" width="3.08984375" bestFit="1" customWidth="1"/>
    <col min="15393" max="15393" width="5" bestFit="1" customWidth="1"/>
    <col min="15394" max="15394" width="6.54296875" bestFit="1" customWidth="1"/>
    <col min="15395" max="15395" width="3.54296875" bestFit="1" customWidth="1"/>
    <col min="15626" max="15627" width="35" customWidth="1"/>
    <col min="15628" max="15628" width="2.54296875" bestFit="1" customWidth="1"/>
    <col min="15629" max="15629" width="5" bestFit="1" customWidth="1"/>
    <col min="15630" max="15631" width="2" bestFit="1" customWidth="1"/>
    <col min="15632" max="15633" width="2.08984375" bestFit="1" customWidth="1"/>
    <col min="15634" max="15635" width="2.54296875" bestFit="1" customWidth="1"/>
    <col min="15636" max="15636" width="2.54296875" customWidth="1"/>
    <col min="15637" max="15637" width="4" bestFit="1" customWidth="1"/>
    <col min="15638" max="15638" width="4" customWidth="1"/>
    <col min="15639" max="15639" width="4.36328125" customWidth="1"/>
    <col min="15640" max="15640" width="3" bestFit="1" customWidth="1"/>
    <col min="15641" max="15641" width="39.453125" customWidth="1"/>
    <col min="15642" max="15642" width="35.36328125" customWidth="1"/>
    <col min="15643" max="15643" width="38.453125" customWidth="1"/>
    <col min="15644" max="15644" width="47.36328125" bestFit="1" customWidth="1"/>
    <col min="15645" max="15645" width="19.36328125" bestFit="1" customWidth="1"/>
    <col min="15646" max="15646" width="5.54296875" bestFit="1" customWidth="1"/>
    <col min="15648" max="15648" width="3.08984375" bestFit="1" customWidth="1"/>
    <col min="15649" max="15649" width="5" bestFit="1" customWidth="1"/>
    <col min="15650" max="15650" width="6.54296875" bestFit="1" customWidth="1"/>
    <col min="15651" max="15651" width="3.54296875" bestFit="1" customWidth="1"/>
    <col min="15882" max="15883" width="35" customWidth="1"/>
    <col min="15884" max="15884" width="2.54296875" bestFit="1" customWidth="1"/>
    <col min="15885" max="15885" width="5" bestFit="1" customWidth="1"/>
    <col min="15886" max="15887" width="2" bestFit="1" customWidth="1"/>
    <col min="15888" max="15889" width="2.08984375" bestFit="1" customWidth="1"/>
    <col min="15890" max="15891" width="2.54296875" bestFit="1" customWidth="1"/>
    <col min="15892" max="15892" width="2.54296875" customWidth="1"/>
    <col min="15893" max="15893" width="4" bestFit="1" customWidth="1"/>
    <col min="15894" max="15894" width="4" customWidth="1"/>
    <col min="15895" max="15895" width="4.36328125" customWidth="1"/>
    <col min="15896" max="15896" width="3" bestFit="1" customWidth="1"/>
    <col min="15897" max="15897" width="39.453125" customWidth="1"/>
    <col min="15898" max="15898" width="35.36328125" customWidth="1"/>
    <col min="15899" max="15899" width="38.453125" customWidth="1"/>
    <col min="15900" max="15900" width="47.36328125" bestFit="1" customWidth="1"/>
    <col min="15901" max="15901" width="19.36328125" bestFit="1" customWidth="1"/>
    <col min="15902" max="15902" width="5.54296875" bestFit="1" customWidth="1"/>
    <col min="15904" max="15904" width="3.08984375" bestFit="1" customWidth="1"/>
    <col min="15905" max="15905" width="5" bestFit="1" customWidth="1"/>
    <col min="15906" max="15906" width="6.54296875" bestFit="1" customWidth="1"/>
    <col min="15907" max="15907" width="3.54296875" bestFit="1" customWidth="1"/>
    <col min="16138" max="16139" width="35" customWidth="1"/>
    <col min="16140" max="16140" width="2.54296875" bestFit="1" customWidth="1"/>
    <col min="16141" max="16141" width="5" bestFit="1" customWidth="1"/>
    <col min="16142" max="16143" width="2" bestFit="1" customWidth="1"/>
    <col min="16144" max="16145" width="2.08984375" bestFit="1" customWidth="1"/>
    <col min="16146" max="16147" width="2.54296875" bestFit="1" customWidth="1"/>
    <col min="16148" max="16148" width="2.54296875" customWidth="1"/>
    <col min="16149" max="16149" width="4" bestFit="1" customWidth="1"/>
    <col min="16150" max="16150" width="4" customWidth="1"/>
    <col min="16151" max="16151" width="4.36328125" customWidth="1"/>
    <col min="16152" max="16152" width="3" bestFit="1" customWidth="1"/>
    <col min="16153" max="16153" width="39.453125" customWidth="1"/>
    <col min="16154" max="16154" width="35.36328125" customWidth="1"/>
    <col min="16155" max="16155" width="38.453125" customWidth="1"/>
    <col min="16156" max="16156" width="47.36328125" bestFit="1" customWidth="1"/>
    <col min="16157" max="16157" width="19.36328125" bestFit="1" customWidth="1"/>
    <col min="16158" max="16158" width="5.54296875" bestFit="1" customWidth="1"/>
    <col min="16160" max="16160" width="3.08984375" bestFit="1" customWidth="1"/>
    <col min="16161" max="16161" width="5" bestFit="1" customWidth="1"/>
    <col min="16162" max="16162" width="6.54296875" bestFit="1" customWidth="1"/>
    <col min="16163" max="16163" width="3.54296875" bestFit="1" customWidth="1"/>
  </cols>
  <sheetData>
    <row r="1" spans="1:26" x14ac:dyDescent="0.25">
      <c r="B1">
        <v>13</v>
      </c>
      <c r="C1" t="s">
        <v>17</v>
      </c>
      <c r="D1" t="s">
        <v>22</v>
      </c>
      <c r="E1" t="s">
        <v>23</v>
      </c>
      <c r="F1" t="s">
        <v>24</v>
      </c>
      <c r="G1" t="s">
        <v>25</v>
      </c>
      <c r="H1" s="7" t="s">
        <v>26</v>
      </c>
      <c r="I1" s="7" t="s">
        <v>27</v>
      </c>
      <c r="J1" s="7" t="s">
        <v>28</v>
      </c>
      <c r="K1" s="7" t="s">
        <v>29</v>
      </c>
      <c r="L1" s="7"/>
      <c r="M1" s="7"/>
    </row>
    <row r="2" spans="1:26" ht="13" x14ac:dyDescent="0.3">
      <c r="A2">
        <f ca="1">RANK(B2,$B$2:$B$25)</f>
        <v>14</v>
      </c>
      <c r="B2" s="11">
        <f t="shared" ref="B2:B25" ca="1" si="0">RAND()</f>
        <v>0.36264728531365964</v>
      </c>
      <c r="C2" s="11">
        <f ca="1">RANDBETWEEN(1,10)/2*(-1)^RANDBETWEEN(0,1)</f>
        <v>3.5</v>
      </c>
      <c r="D2" s="11">
        <f ca="1">RANDBETWEEN(1,10)/2*(-1)^RANDBETWEEN(0,1)</f>
        <v>-1</v>
      </c>
      <c r="E2" s="11">
        <f ca="1">RANDBETWEEN(1,9)*(-1)^RANDBETWEEN(0,1)</f>
        <v>-1</v>
      </c>
      <c r="F2">
        <f ca="1">E2*C2+D2</f>
        <v>-4.5</v>
      </c>
      <c r="G2" t="str">
        <f ca="1">"P = ("&amp;E2&amp;"|"&amp;F2&amp;")"</f>
        <v>P = (-1|-4,5)</v>
      </c>
      <c r="H2" s="11">
        <f ca="1">RANDBETWEEN(1,9)*(-1)^RANDBETWEEN(0,1)</f>
        <v>-8</v>
      </c>
      <c r="I2">
        <f ca="1">IF(H2=E2,-E2,H2)</f>
        <v>-8</v>
      </c>
      <c r="J2">
        <f ca="1">C2*I2+D2</f>
        <v>-29</v>
      </c>
      <c r="K2" t="str">
        <f ca="1">"Q = ("&amp;I2&amp;"|"&amp;J2&amp;")"</f>
        <v>Q = (-8|-29)</v>
      </c>
      <c r="L2" s="7" t="s">
        <v>30</v>
      </c>
      <c r="M2" s="7" t="s">
        <v>31</v>
      </c>
      <c r="N2" t="str">
        <f ca="1">"= ("&amp;J2&amp;" - "&amp;IF(F2&lt;0,"("&amp;F2&amp;")",F2)&amp;") : ("&amp;I2&amp;" - "&amp;IF(E2&lt;0,"("&amp;E2&amp;")",E2)&amp;")"</f>
        <v>= (-29 - (-4,5)) : (-8 - (-1))</v>
      </c>
      <c r="O2" t="str">
        <f ca="1">J2-F2&amp;" : "&amp;IF(I2-E2&lt;0,"("&amp;I2-E2&amp;")",I2-E2)&amp;" = "&amp;C2</f>
        <v>-24,5 : (-7) = 3,5</v>
      </c>
      <c r="P2" t="str">
        <f ca="1">"y = "&amp;C2&amp;"x + b"</f>
        <v>y = 3,5x + b</v>
      </c>
      <c r="Q2" t="s">
        <v>32</v>
      </c>
      <c r="R2" t="str">
        <f ca="1">F2&amp;" = "&amp;C2&amp;" · "&amp;IF(E2&lt;0,"("&amp;E2&amp;")",E2)&amp;" + b"</f>
        <v>-4,5 = 3,5 · (-1) + b</v>
      </c>
      <c r="S2" t="str">
        <f ca="1">F2&amp;" = "&amp;C2*E2&amp;" + b    |"&amp;IF(C2*E2&gt;0," - "," + ")&amp;ABS(C2*E2)</f>
        <v>-4,5 = -3,5 + b    | + 3,5</v>
      </c>
      <c r="T2" t="str">
        <f ca="1">D2&amp;" = b"</f>
        <v>-1 = b</v>
      </c>
      <c r="U2" t="str">
        <f ca="1">"y = "&amp;C2&amp;"x "&amp;IF(D2&lt;0," - "," + ")&amp;ABS(D2)</f>
        <v>y = 3,5x  - 1</v>
      </c>
      <c r="V2" t="str">
        <f ca="1">G2&amp;", "&amp;K2</f>
        <v>P = (-1|-4,5), Q = (-8|-29)</v>
      </c>
      <c r="Y2" s="12"/>
    </row>
    <row r="3" spans="1:26" x14ac:dyDescent="0.25">
      <c r="A3">
        <f t="shared" ref="A3:A25" ca="1" si="1">RANK(B3,$B$2:$B$25)</f>
        <v>18</v>
      </c>
      <c r="B3" s="11">
        <f t="shared" ca="1" si="0"/>
        <v>0.2552533396330896</v>
      </c>
      <c r="C3" s="11">
        <f t="shared" ref="C3:D25" ca="1" si="2">RANDBETWEEN(1,10)/2*(-1)^RANDBETWEEN(0,1)</f>
        <v>-3.5</v>
      </c>
      <c r="D3" s="11">
        <f t="shared" ca="1" si="2"/>
        <v>4.5</v>
      </c>
      <c r="E3" s="11">
        <f t="shared" ref="E3:E25" ca="1" si="3">RANDBETWEEN(1,9)*(-1)^RANDBETWEEN(0,1)</f>
        <v>8</v>
      </c>
      <c r="F3">
        <f t="shared" ref="F3:F25" ca="1" si="4">E3*C3+D3</f>
        <v>-23.5</v>
      </c>
      <c r="G3" t="str">
        <f t="shared" ref="G3:G25" ca="1" si="5">"P = ("&amp;E3&amp;"|"&amp;F3&amp;")"</f>
        <v>P = (8|-23,5)</v>
      </c>
      <c r="H3" s="11">
        <f t="shared" ref="H3:H25" ca="1" si="6">RANDBETWEEN(1,9)*(-1)^RANDBETWEEN(0,1)</f>
        <v>8</v>
      </c>
      <c r="I3">
        <f t="shared" ref="I3:I25" ca="1" si="7">IF(H3=E3,-E3,H3)</f>
        <v>-8</v>
      </c>
      <c r="J3">
        <f t="shared" ref="J3:J25" ca="1" si="8">C3*I3+D3</f>
        <v>32.5</v>
      </c>
      <c r="K3" t="str">
        <f t="shared" ref="K3:K25" ca="1" si="9">"Q = ("&amp;I3&amp;"|"&amp;J3&amp;")"</f>
        <v>Q = (-8|32,5)</v>
      </c>
      <c r="L3" s="7" t="s">
        <v>30</v>
      </c>
      <c r="M3" s="7" t="s">
        <v>31</v>
      </c>
      <c r="N3" t="str">
        <f t="shared" ref="N3:N25" ca="1" si="10">"= ("&amp;J3&amp;" - "&amp;IF(F3&lt;0,"("&amp;F3&amp;")",F3)&amp;") : ("&amp;I3&amp;" - "&amp;IF(E3&lt;0,"("&amp;E3&amp;")",E3)&amp;")"</f>
        <v>= (32,5 - (-23,5)) : (-8 - 8)</v>
      </c>
      <c r="O3" t="str">
        <f t="shared" ref="O3:O25" ca="1" si="11">J3-F3&amp;" : "&amp;IF(I3-E3&lt;0,"("&amp;I3-E3&amp;")",I3-E3)&amp;" = "&amp;C3</f>
        <v>56 : (-16) = -3,5</v>
      </c>
      <c r="P3" t="str">
        <f t="shared" ref="P3:P25" ca="1" si="12">"y = "&amp;C3&amp;"x + b"</f>
        <v>y = -3,5x + b</v>
      </c>
      <c r="Q3" t="s">
        <v>32</v>
      </c>
      <c r="R3" t="str">
        <f t="shared" ref="R3:R25" ca="1" si="13">F3&amp;" = "&amp;C3&amp;" · "&amp;IF(E3&lt;0,"("&amp;E3&amp;")",E3)&amp;" + b"</f>
        <v>-23,5 = -3,5 · 8 + b</v>
      </c>
      <c r="S3" t="str">
        <f t="shared" ref="S3:S25" ca="1" si="14">F3&amp;" = "&amp;C3*E3&amp;" + b    |"&amp;IF(C3*E3&gt;0," - "," + ")&amp;ABS(C3*E3)</f>
        <v>-23,5 = -28 + b    | + 28</v>
      </c>
      <c r="T3" t="str">
        <f t="shared" ref="T3:T25" ca="1" si="15">D3&amp;" = b"</f>
        <v>4,5 = b</v>
      </c>
      <c r="U3" t="str">
        <f t="shared" ref="U3:U25" ca="1" si="16">"y = "&amp;C3&amp;"x "&amp;IF(D3&lt;0," - "," + ")&amp;ABS(D3)</f>
        <v>y = -3,5x  + 4,5</v>
      </c>
      <c r="V3" t="str">
        <f t="shared" ref="V3:V25" ca="1" si="17">G3&amp;", "&amp;K3</f>
        <v>P = (8|-23,5), Q = (-8|32,5)</v>
      </c>
    </row>
    <row r="4" spans="1:26" ht="13" x14ac:dyDescent="0.3">
      <c r="A4">
        <f t="shared" ca="1" si="1"/>
        <v>19</v>
      </c>
      <c r="B4" s="11">
        <f t="shared" ca="1" si="0"/>
        <v>0.25336856943644959</v>
      </c>
      <c r="C4" s="11">
        <f t="shared" ca="1" si="2"/>
        <v>4.5</v>
      </c>
      <c r="D4" s="11">
        <f t="shared" ca="1" si="2"/>
        <v>2.5</v>
      </c>
      <c r="E4" s="11">
        <f t="shared" ca="1" si="3"/>
        <v>-7</v>
      </c>
      <c r="F4">
        <f t="shared" ca="1" si="4"/>
        <v>-29</v>
      </c>
      <c r="G4" t="str">
        <f t="shared" ca="1" si="5"/>
        <v>P = (-7|-29)</v>
      </c>
      <c r="H4" s="11">
        <f t="shared" ca="1" si="6"/>
        <v>-4</v>
      </c>
      <c r="I4">
        <f t="shared" ca="1" si="7"/>
        <v>-4</v>
      </c>
      <c r="J4">
        <f t="shared" ca="1" si="8"/>
        <v>-15.5</v>
      </c>
      <c r="K4" t="str">
        <f t="shared" ca="1" si="9"/>
        <v>Q = (-4|-15,5)</v>
      </c>
      <c r="L4" s="7" t="s">
        <v>30</v>
      </c>
      <c r="M4" s="7" t="s">
        <v>31</v>
      </c>
      <c r="N4" t="str">
        <f t="shared" ca="1" si="10"/>
        <v>= (-15,5 - (-29)) : (-4 - (-7))</v>
      </c>
      <c r="O4" t="str">
        <f t="shared" ca="1" si="11"/>
        <v>13,5 : 3 = 4,5</v>
      </c>
      <c r="P4" t="str">
        <f t="shared" ca="1" si="12"/>
        <v>y = 4,5x + b</v>
      </c>
      <c r="Q4" t="s">
        <v>32</v>
      </c>
      <c r="R4" t="str">
        <f t="shared" ca="1" si="13"/>
        <v>-29 = 4,5 · (-7) + b</v>
      </c>
      <c r="S4" t="str">
        <f t="shared" ca="1" si="14"/>
        <v>-29 = -31,5 + b    | + 31,5</v>
      </c>
      <c r="T4" t="str">
        <f t="shared" ca="1" si="15"/>
        <v>2,5 = b</v>
      </c>
      <c r="U4" t="str">
        <f t="shared" ca="1" si="16"/>
        <v>y = 4,5x  + 2,5</v>
      </c>
      <c r="V4" t="str">
        <f t="shared" ca="1" si="17"/>
        <v>P = (-7|-29), Q = (-4|-15,5)</v>
      </c>
      <c r="Z4" s="12"/>
    </row>
    <row r="5" spans="1:26" x14ac:dyDescent="0.25">
      <c r="A5">
        <f t="shared" ca="1" si="1"/>
        <v>5</v>
      </c>
      <c r="B5" s="11">
        <f t="shared" ca="1" si="0"/>
        <v>0.71787466469393701</v>
      </c>
      <c r="C5" s="11">
        <f t="shared" ca="1" si="2"/>
        <v>-1</v>
      </c>
      <c r="D5" s="11">
        <f t="shared" ca="1" si="2"/>
        <v>-1.5</v>
      </c>
      <c r="E5" s="11">
        <f t="shared" ca="1" si="3"/>
        <v>-9</v>
      </c>
      <c r="F5">
        <f t="shared" ca="1" si="4"/>
        <v>7.5</v>
      </c>
      <c r="G5" t="str">
        <f t="shared" ca="1" si="5"/>
        <v>P = (-9|7,5)</v>
      </c>
      <c r="H5" s="11">
        <f t="shared" ca="1" si="6"/>
        <v>9</v>
      </c>
      <c r="I5">
        <f t="shared" ca="1" si="7"/>
        <v>9</v>
      </c>
      <c r="J5">
        <f t="shared" ca="1" si="8"/>
        <v>-10.5</v>
      </c>
      <c r="K5" t="str">
        <f t="shared" ca="1" si="9"/>
        <v>Q = (9|-10,5)</v>
      </c>
      <c r="L5" s="7" t="s">
        <v>30</v>
      </c>
      <c r="M5" s="7" t="s">
        <v>31</v>
      </c>
      <c r="N5" t="str">
        <f t="shared" ca="1" si="10"/>
        <v>= (-10,5 - 7,5) : (9 - (-9))</v>
      </c>
      <c r="O5" t="str">
        <f t="shared" ca="1" si="11"/>
        <v>-18 : 18 = -1</v>
      </c>
      <c r="P5" t="str">
        <f t="shared" ca="1" si="12"/>
        <v>y = -1x + b</v>
      </c>
      <c r="Q5" t="s">
        <v>32</v>
      </c>
      <c r="R5" t="str">
        <f t="shared" ca="1" si="13"/>
        <v>7,5 = -1 · (-9) + b</v>
      </c>
      <c r="S5" t="str">
        <f t="shared" ca="1" si="14"/>
        <v>7,5 = 9 + b    | - 9</v>
      </c>
      <c r="T5" t="str">
        <f t="shared" ca="1" si="15"/>
        <v>-1,5 = b</v>
      </c>
      <c r="U5" t="str">
        <f t="shared" ca="1" si="16"/>
        <v>y = -1x  - 1,5</v>
      </c>
      <c r="V5" t="str">
        <f t="shared" ca="1" si="17"/>
        <v>P = (-9|7,5), Q = (9|-10,5)</v>
      </c>
    </row>
    <row r="6" spans="1:26" x14ac:dyDescent="0.25">
      <c r="A6">
        <f t="shared" ca="1" si="1"/>
        <v>9</v>
      </c>
      <c r="B6" s="11">
        <f t="shared" ca="1" si="0"/>
        <v>0.49100712303721505</v>
      </c>
      <c r="C6" s="11">
        <f t="shared" ca="1" si="2"/>
        <v>-1</v>
      </c>
      <c r="D6" s="11">
        <f t="shared" ca="1" si="2"/>
        <v>3.5</v>
      </c>
      <c r="E6" s="11">
        <f t="shared" ca="1" si="3"/>
        <v>2</v>
      </c>
      <c r="F6">
        <f t="shared" ca="1" si="4"/>
        <v>1.5</v>
      </c>
      <c r="G6" t="str">
        <f t="shared" ca="1" si="5"/>
        <v>P = (2|1,5)</v>
      </c>
      <c r="H6" s="11">
        <f t="shared" ca="1" si="6"/>
        <v>8</v>
      </c>
      <c r="I6">
        <f t="shared" ca="1" si="7"/>
        <v>8</v>
      </c>
      <c r="J6">
        <f t="shared" ca="1" si="8"/>
        <v>-4.5</v>
      </c>
      <c r="K6" t="str">
        <f t="shared" ca="1" si="9"/>
        <v>Q = (8|-4,5)</v>
      </c>
      <c r="L6" s="7" t="s">
        <v>30</v>
      </c>
      <c r="M6" s="7" t="s">
        <v>31</v>
      </c>
      <c r="N6" t="str">
        <f t="shared" ca="1" si="10"/>
        <v>= (-4,5 - 1,5) : (8 - 2)</v>
      </c>
      <c r="O6" t="str">
        <f t="shared" ca="1" si="11"/>
        <v>-6 : 6 = -1</v>
      </c>
      <c r="P6" t="str">
        <f t="shared" ca="1" si="12"/>
        <v>y = -1x + b</v>
      </c>
      <c r="Q6" t="s">
        <v>32</v>
      </c>
      <c r="R6" t="str">
        <f t="shared" ca="1" si="13"/>
        <v>1,5 = -1 · 2 + b</v>
      </c>
      <c r="S6" t="str">
        <f t="shared" ca="1" si="14"/>
        <v>1,5 = -2 + b    | + 2</v>
      </c>
      <c r="T6" t="str">
        <f t="shared" ca="1" si="15"/>
        <v>3,5 = b</v>
      </c>
      <c r="U6" t="str">
        <f t="shared" ca="1" si="16"/>
        <v>y = -1x  + 3,5</v>
      </c>
      <c r="V6" t="str">
        <f t="shared" ca="1" si="17"/>
        <v>P = (2|1,5), Q = (8|-4,5)</v>
      </c>
    </row>
    <row r="7" spans="1:26" x14ac:dyDescent="0.25">
      <c r="A7">
        <f t="shared" ca="1" si="1"/>
        <v>24</v>
      </c>
      <c r="B7" s="11">
        <f t="shared" ca="1" si="0"/>
        <v>3.2358068161145725E-2</v>
      </c>
      <c r="C7" s="11">
        <f t="shared" ca="1" si="2"/>
        <v>0.5</v>
      </c>
      <c r="D7" s="11">
        <f t="shared" ca="1" si="2"/>
        <v>2.5</v>
      </c>
      <c r="E7" s="11">
        <f t="shared" ca="1" si="3"/>
        <v>-1</v>
      </c>
      <c r="F7">
        <f t="shared" ca="1" si="4"/>
        <v>2</v>
      </c>
      <c r="G7" t="str">
        <f t="shared" ca="1" si="5"/>
        <v>P = (-1|2)</v>
      </c>
      <c r="H7" s="11">
        <f t="shared" ca="1" si="6"/>
        <v>2</v>
      </c>
      <c r="I7">
        <f t="shared" ca="1" si="7"/>
        <v>2</v>
      </c>
      <c r="J7">
        <f t="shared" ca="1" si="8"/>
        <v>3.5</v>
      </c>
      <c r="K7" t="str">
        <f t="shared" ca="1" si="9"/>
        <v>Q = (2|3,5)</v>
      </c>
      <c r="L7" s="7" t="s">
        <v>30</v>
      </c>
      <c r="M7" s="7" t="s">
        <v>31</v>
      </c>
      <c r="N7" t="str">
        <f t="shared" ca="1" si="10"/>
        <v>= (3,5 - 2) : (2 - (-1))</v>
      </c>
      <c r="O7" t="str">
        <f t="shared" ca="1" si="11"/>
        <v>1,5 : 3 = 0,5</v>
      </c>
      <c r="P7" t="str">
        <f t="shared" ca="1" si="12"/>
        <v>y = 0,5x + b</v>
      </c>
      <c r="Q7" t="s">
        <v>32</v>
      </c>
      <c r="R7" t="str">
        <f t="shared" ca="1" si="13"/>
        <v>2 = 0,5 · (-1) + b</v>
      </c>
      <c r="S7" t="str">
        <f t="shared" ca="1" si="14"/>
        <v>2 = -0,5 + b    | + 0,5</v>
      </c>
      <c r="T7" t="str">
        <f t="shared" ca="1" si="15"/>
        <v>2,5 = b</v>
      </c>
      <c r="U7" t="str">
        <f t="shared" ca="1" si="16"/>
        <v>y = 0,5x  + 2,5</v>
      </c>
      <c r="V7" t="str">
        <f t="shared" ca="1" si="17"/>
        <v>P = (-1|2), Q = (2|3,5)</v>
      </c>
    </row>
    <row r="8" spans="1:26" x14ac:dyDescent="0.25">
      <c r="A8">
        <f ca="1">RANK(B8,$B$2:$B$25)</f>
        <v>15</v>
      </c>
      <c r="B8" s="11">
        <f t="shared" ca="1" si="0"/>
        <v>0.33780530161143985</v>
      </c>
      <c r="C8" s="11">
        <f t="shared" ca="1" si="2"/>
        <v>2</v>
      </c>
      <c r="D8" s="11">
        <f t="shared" ca="1" si="2"/>
        <v>4.5</v>
      </c>
      <c r="E8" s="11">
        <f t="shared" ca="1" si="3"/>
        <v>-6</v>
      </c>
      <c r="F8">
        <f t="shared" ca="1" si="4"/>
        <v>-7.5</v>
      </c>
      <c r="G8" t="str">
        <f t="shared" ca="1" si="5"/>
        <v>P = (-6|-7,5)</v>
      </c>
      <c r="H8" s="11">
        <f t="shared" ca="1" si="6"/>
        <v>-5</v>
      </c>
      <c r="I8">
        <f t="shared" ca="1" si="7"/>
        <v>-5</v>
      </c>
      <c r="J8">
        <f t="shared" ca="1" si="8"/>
        <v>-5.5</v>
      </c>
      <c r="K8" t="str">
        <f t="shared" ca="1" si="9"/>
        <v>Q = (-5|-5,5)</v>
      </c>
      <c r="L8" s="7" t="s">
        <v>30</v>
      </c>
      <c r="M8" s="7" t="s">
        <v>31</v>
      </c>
      <c r="N8" t="str">
        <f t="shared" ca="1" si="10"/>
        <v>= (-5,5 - (-7,5)) : (-5 - (-6))</v>
      </c>
      <c r="O8" t="str">
        <f t="shared" ca="1" si="11"/>
        <v>2 : 1 = 2</v>
      </c>
      <c r="P8" t="str">
        <f t="shared" ca="1" si="12"/>
        <v>y = 2x + b</v>
      </c>
      <c r="Q8" t="s">
        <v>32</v>
      </c>
      <c r="R8" t="str">
        <f t="shared" ca="1" si="13"/>
        <v>-7,5 = 2 · (-6) + b</v>
      </c>
      <c r="S8" t="str">
        <f t="shared" ca="1" si="14"/>
        <v>-7,5 = -12 + b    | + 12</v>
      </c>
      <c r="T8" t="str">
        <f t="shared" ca="1" si="15"/>
        <v>4,5 = b</v>
      </c>
      <c r="U8" t="str">
        <f t="shared" ca="1" si="16"/>
        <v>y = 2x  + 4,5</v>
      </c>
      <c r="V8" t="str">
        <f t="shared" ca="1" si="17"/>
        <v>P = (-6|-7,5), Q = (-5|-5,5)</v>
      </c>
    </row>
    <row r="9" spans="1:26" x14ac:dyDescent="0.25">
      <c r="A9">
        <f ca="1">RANK(B9,$B$2:$B$25)</f>
        <v>7</v>
      </c>
      <c r="B9" s="11">
        <f t="shared" ca="1" si="0"/>
        <v>0.65339865779099071</v>
      </c>
      <c r="C9" s="11">
        <f t="shared" ca="1" si="2"/>
        <v>1</v>
      </c>
      <c r="D9" s="11">
        <f t="shared" ca="1" si="2"/>
        <v>4</v>
      </c>
      <c r="E9" s="11">
        <f t="shared" ca="1" si="3"/>
        <v>-6</v>
      </c>
      <c r="F9">
        <f t="shared" ca="1" si="4"/>
        <v>-2</v>
      </c>
      <c r="G9" t="str">
        <f t="shared" ca="1" si="5"/>
        <v>P = (-6|-2)</v>
      </c>
      <c r="H9" s="11">
        <f t="shared" ca="1" si="6"/>
        <v>9</v>
      </c>
      <c r="I9">
        <f t="shared" ca="1" si="7"/>
        <v>9</v>
      </c>
      <c r="J9">
        <f t="shared" ca="1" si="8"/>
        <v>13</v>
      </c>
      <c r="K9" t="str">
        <f t="shared" ca="1" si="9"/>
        <v>Q = (9|13)</v>
      </c>
      <c r="L9" s="7" t="s">
        <v>30</v>
      </c>
      <c r="M9" s="7" t="s">
        <v>31</v>
      </c>
      <c r="N9" t="str">
        <f t="shared" ca="1" si="10"/>
        <v>= (13 - (-2)) : (9 - (-6))</v>
      </c>
      <c r="O9" t="str">
        <f t="shared" ca="1" si="11"/>
        <v>15 : 15 = 1</v>
      </c>
      <c r="P9" t="str">
        <f t="shared" ca="1" si="12"/>
        <v>y = 1x + b</v>
      </c>
      <c r="Q9" t="s">
        <v>32</v>
      </c>
      <c r="R9" t="str">
        <f t="shared" ca="1" si="13"/>
        <v>-2 = 1 · (-6) + b</v>
      </c>
      <c r="S9" t="str">
        <f t="shared" ca="1" si="14"/>
        <v>-2 = -6 + b    | + 6</v>
      </c>
      <c r="T9" t="str">
        <f t="shared" ca="1" si="15"/>
        <v>4 = b</v>
      </c>
      <c r="U9" t="str">
        <f t="shared" ca="1" si="16"/>
        <v>y = 1x  + 4</v>
      </c>
      <c r="V9" t="str">
        <f t="shared" ca="1" si="17"/>
        <v>P = (-6|-2), Q = (9|13)</v>
      </c>
    </row>
    <row r="10" spans="1:26" x14ac:dyDescent="0.25">
      <c r="A10">
        <f t="shared" ca="1" si="1"/>
        <v>6</v>
      </c>
      <c r="B10" s="11">
        <f t="shared" ca="1" si="0"/>
        <v>0.67793115043053098</v>
      </c>
      <c r="C10" s="11">
        <f t="shared" ca="1" si="2"/>
        <v>1</v>
      </c>
      <c r="D10" s="11">
        <f t="shared" ca="1" si="2"/>
        <v>-5</v>
      </c>
      <c r="E10" s="11">
        <f t="shared" ca="1" si="3"/>
        <v>7</v>
      </c>
      <c r="F10">
        <f t="shared" ca="1" si="4"/>
        <v>2</v>
      </c>
      <c r="G10" t="str">
        <f t="shared" ca="1" si="5"/>
        <v>P = (7|2)</v>
      </c>
      <c r="H10" s="11">
        <f t="shared" ca="1" si="6"/>
        <v>-6</v>
      </c>
      <c r="I10">
        <f t="shared" ca="1" si="7"/>
        <v>-6</v>
      </c>
      <c r="J10">
        <f t="shared" ca="1" si="8"/>
        <v>-11</v>
      </c>
      <c r="K10" t="str">
        <f t="shared" ca="1" si="9"/>
        <v>Q = (-6|-11)</v>
      </c>
      <c r="L10" s="7" t="s">
        <v>30</v>
      </c>
      <c r="M10" s="7" t="s">
        <v>31</v>
      </c>
      <c r="N10" t="str">
        <f t="shared" ca="1" si="10"/>
        <v>= (-11 - 2) : (-6 - 7)</v>
      </c>
      <c r="O10" t="str">
        <f t="shared" ca="1" si="11"/>
        <v>-13 : (-13) = 1</v>
      </c>
      <c r="P10" t="str">
        <f t="shared" ca="1" si="12"/>
        <v>y = 1x + b</v>
      </c>
      <c r="Q10" t="s">
        <v>32</v>
      </c>
      <c r="R10" t="str">
        <f t="shared" ca="1" si="13"/>
        <v>2 = 1 · 7 + b</v>
      </c>
      <c r="S10" t="str">
        <f t="shared" ca="1" si="14"/>
        <v>2 = 7 + b    | - 7</v>
      </c>
      <c r="T10" t="str">
        <f t="shared" ca="1" si="15"/>
        <v>-5 = b</v>
      </c>
      <c r="U10" t="str">
        <f t="shared" ca="1" si="16"/>
        <v>y = 1x  - 5</v>
      </c>
      <c r="V10" t="str">
        <f t="shared" ca="1" si="17"/>
        <v>P = (7|2), Q = (-6|-11)</v>
      </c>
    </row>
    <row r="11" spans="1:26" x14ac:dyDescent="0.25">
      <c r="A11">
        <f t="shared" ca="1" si="1"/>
        <v>16</v>
      </c>
      <c r="B11" s="11">
        <f t="shared" ca="1" si="0"/>
        <v>0.3312486991750061</v>
      </c>
      <c r="C11" s="11">
        <f t="shared" ca="1" si="2"/>
        <v>-2.5</v>
      </c>
      <c r="D11" s="11">
        <f t="shared" ca="1" si="2"/>
        <v>-1</v>
      </c>
      <c r="E11" s="11">
        <f t="shared" ca="1" si="3"/>
        <v>-8</v>
      </c>
      <c r="F11">
        <f t="shared" ca="1" si="4"/>
        <v>19</v>
      </c>
      <c r="G11" t="str">
        <f t="shared" ca="1" si="5"/>
        <v>P = (-8|19)</v>
      </c>
      <c r="H11" s="11">
        <f t="shared" ca="1" si="6"/>
        <v>-9</v>
      </c>
      <c r="I11">
        <f t="shared" ca="1" si="7"/>
        <v>-9</v>
      </c>
      <c r="J11">
        <f t="shared" ca="1" si="8"/>
        <v>21.5</v>
      </c>
      <c r="K11" t="str">
        <f t="shared" ca="1" si="9"/>
        <v>Q = (-9|21,5)</v>
      </c>
      <c r="L11" s="7" t="s">
        <v>30</v>
      </c>
      <c r="M11" s="7" t="s">
        <v>31</v>
      </c>
      <c r="N11" t="str">
        <f t="shared" ca="1" si="10"/>
        <v>= (21,5 - 19) : (-9 - (-8))</v>
      </c>
      <c r="O11" t="str">
        <f t="shared" ca="1" si="11"/>
        <v>2,5 : (-1) = -2,5</v>
      </c>
      <c r="P11" t="str">
        <f t="shared" ca="1" si="12"/>
        <v>y = -2,5x + b</v>
      </c>
      <c r="Q11" t="s">
        <v>32</v>
      </c>
      <c r="R11" t="str">
        <f t="shared" ca="1" si="13"/>
        <v>19 = -2,5 · (-8) + b</v>
      </c>
      <c r="S11" t="str">
        <f t="shared" ca="1" si="14"/>
        <v>19 = 20 + b    | - 20</v>
      </c>
      <c r="T11" t="str">
        <f t="shared" ca="1" si="15"/>
        <v>-1 = b</v>
      </c>
      <c r="U11" t="str">
        <f t="shared" ca="1" si="16"/>
        <v>y = -2,5x  - 1</v>
      </c>
      <c r="V11" t="str">
        <f t="shared" ca="1" si="17"/>
        <v>P = (-8|19), Q = (-9|21,5)</v>
      </c>
    </row>
    <row r="12" spans="1:26" x14ac:dyDescent="0.25">
      <c r="A12">
        <f t="shared" ca="1" si="1"/>
        <v>21</v>
      </c>
      <c r="B12" s="11">
        <f t="shared" ca="1" si="0"/>
        <v>0.13340262964507121</v>
      </c>
      <c r="C12" s="11">
        <f t="shared" ca="1" si="2"/>
        <v>-3.5</v>
      </c>
      <c r="D12" s="11">
        <f t="shared" ca="1" si="2"/>
        <v>4.5</v>
      </c>
      <c r="E12" s="11">
        <f t="shared" ca="1" si="3"/>
        <v>9</v>
      </c>
      <c r="F12">
        <f t="shared" ca="1" si="4"/>
        <v>-27</v>
      </c>
      <c r="G12" t="str">
        <f t="shared" ca="1" si="5"/>
        <v>P = (9|-27)</v>
      </c>
      <c r="H12" s="11">
        <f t="shared" ca="1" si="6"/>
        <v>5</v>
      </c>
      <c r="I12">
        <f t="shared" ca="1" si="7"/>
        <v>5</v>
      </c>
      <c r="J12">
        <f t="shared" ca="1" si="8"/>
        <v>-13</v>
      </c>
      <c r="K12" t="str">
        <f t="shared" ca="1" si="9"/>
        <v>Q = (5|-13)</v>
      </c>
      <c r="L12" s="7" t="s">
        <v>30</v>
      </c>
      <c r="M12" s="7" t="s">
        <v>31</v>
      </c>
      <c r="N12" t="str">
        <f t="shared" ca="1" si="10"/>
        <v>= (-13 - (-27)) : (5 - 9)</v>
      </c>
      <c r="O12" t="str">
        <f t="shared" ca="1" si="11"/>
        <v>14 : (-4) = -3,5</v>
      </c>
      <c r="P12" t="str">
        <f t="shared" ca="1" si="12"/>
        <v>y = -3,5x + b</v>
      </c>
      <c r="Q12" t="s">
        <v>32</v>
      </c>
      <c r="R12" t="str">
        <f t="shared" ca="1" si="13"/>
        <v>-27 = -3,5 · 9 + b</v>
      </c>
      <c r="S12" t="str">
        <f t="shared" ca="1" si="14"/>
        <v>-27 = -31,5 + b    | + 31,5</v>
      </c>
      <c r="T12" t="str">
        <f t="shared" ca="1" si="15"/>
        <v>4,5 = b</v>
      </c>
      <c r="U12" t="str">
        <f t="shared" ca="1" si="16"/>
        <v>y = -3,5x  + 4,5</v>
      </c>
      <c r="V12" t="str">
        <f t="shared" ca="1" si="17"/>
        <v>P = (9|-27), Q = (5|-13)</v>
      </c>
    </row>
    <row r="13" spans="1:26" x14ac:dyDescent="0.25">
      <c r="A13">
        <f t="shared" ca="1" si="1"/>
        <v>11</v>
      </c>
      <c r="B13" s="11">
        <f t="shared" ca="1" si="0"/>
        <v>0.43925499846695459</v>
      </c>
      <c r="C13" s="11">
        <f t="shared" ca="1" si="2"/>
        <v>-2</v>
      </c>
      <c r="D13" s="11">
        <f t="shared" ca="1" si="2"/>
        <v>-3.5</v>
      </c>
      <c r="E13" s="11">
        <f t="shared" ca="1" si="3"/>
        <v>1</v>
      </c>
      <c r="F13">
        <f t="shared" ca="1" si="4"/>
        <v>-5.5</v>
      </c>
      <c r="G13" t="str">
        <f t="shared" ca="1" si="5"/>
        <v>P = (1|-5,5)</v>
      </c>
      <c r="H13" s="11">
        <f t="shared" ca="1" si="6"/>
        <v>-3</v>
      </c>
      <c r="I13">
        <f t="shared" ca="1" si="7"/>
        <v>-3</v>
      </c>
      <c r="J13">
        <f t="shared" ca="1" si="8"/>
        <v>2.5</v>
      </c>
      <c r="K13" t="str">
        <f t="shared" ca="1" si="9"/>
        <v>Q = (-3|2,5)</v>
      </c>
      <c r="L13" s="7" t="s">
        <v>30</v>
      </c>
      <c r="M13" s="7" t="s">
        <v>31</v>
      </c>
      <c r="N13" t="str">
        <f t="shared" ca="1" si="10"/>
        <v>= (2,5 - (-5,5)) : (-3 - 1)</v>
      </c>
      <c r="O13" t="str">
        <f t="shared" ca="1" si="11"/>
        <v>8 : (-4) = -2</v>
      </c>
      <c r="P13" t="str">
        <f t="shared" ca="1" si="12"/>
        <v>y = -2x + b</v>
      </c>
      <c r="Q13" t="s">
        <v>32</v>
      </c>
      <c r="R13" t="str">
        <f t="shared" ca="1" si="13"/>
        <v>-5,5 = -2 · 1 + b</v>
      </c>
      <c r="S13" t="str">
        <f t="shared" ca="1" si="14"/>
        <v>-5,5 = -2 + b    | + 2</v>
      </c>
      <c r="T13" t="str">
        <f t="shared" ca="1" si="15"/>
        <v>-3,5 = b</v>
      </c>
      <c r="U13" t="str">
        <f t="shared" ca="1" si="16"/>
        <v>y = -2x  - 3,5</v>
      </c>
      <c r="V13" t="str">
        <f t="shared" ca="1" si="17"/>
        <v>P = (1|-5,5), Q = (-3|2,5)</v>
      </c>
    </row>
    <row r="14" spans="1:26" x14ac:dyDescent="0.25">
      <c r="A14">
        <f ca="1">RANK(B14,$B$2:$B$25)</f>
        <v>12</v>
      </c>
      <c r="B14" s="11">
        <f t="shared" ca="1" si="0"/>
        <v>0.38355182948574995</v>
      </c>
      <c r="C14" s="11">
        <f t="shared" ca="1" si="2"/>
        <v>1</v>
      </c>
      <c r="D14" s="11">
        <f t="shared" ca="1" si="2"/>
        <v>-4</v>
      </c>
      <c r="E14" s="11">
        <f t="shared" ca="1" si="3"/>
        <v>-4</v>
      </c>
      <c r="F14">
        <f t="shared" ca="1" si="4"/>
        <v>-8</v>
      </c>
      <c r="G14" t="str">
        <f t="shared" ca="1" si="5"/>
        <v>P = (-4|-8)</v>
      </c>
      <c r="H14" s="11">
        <f t="shared" ca="1" si="6"/>
        <v>-3</v>
      </c>
      <c r="I14">
        <f t="shared" ca="1" si="7"/>
        <v>-3</v>
      </c>
      <c r="J14">
        <f t="shared" ca="1" si="8"/>
        <v>-7</v>
      </c>
      <c r="K14" t="str">
        <f t="shared" ca="1" si="9"/>
        <v>Q = (-3|-7)</v>
      </c>
      <c r="L14" s="7" t="s">
        <v>30</v>
      </c>
      <c r="M14" s="7" t="s">
        <v>31</v>
      </c>
      <c r="N14" t="str">
        <f t="shared" ca="1" si="10"/>
        <v>= (-7 - (-8)) : (-3 - (-4))</v>
      </c>
      <c r="O14" t="str">
        <f t="shared" ca="1" si="11"/>
        <v>1 : 1 = 1</v>
      </c>
      <c r="P14" t="str">
        <f t="shared" ca="1" si="12"/>
        <v>y = 1x + b</v>
      </c>
      <c r="Q14" t="s">
        <v>32</v>
      </c>
      <c r="R14" t="str">
        <f t="shared" ca="1" si="13"/>
        <v>-8 = 1 · (-4) + b</v>
      </c>
      <c r="S14" t="str">
        <f t="shared" ca="1" si="14"/>
        <v>-8 = -4 + b    | + 4</v>
      </c>
      <c r="T14" t="str">
        <f t="shared" ca="1" si="15"/>
        <v>-4 = b</v>
      </c>
      <c r="U14" t="str">
        <f t="shared" ca="1" si="16"/>
        <v>y = 1x  - 4</v>
      </c>
      <c r="V14" t="str">
        <f t="shared" ca="1" si="17"/>
        <v>P = (-4|-8), Q = (-3|-7)</v>
      </c>
    </row>
    <row r="15" spans="1:26" x14ac:dyDescent="0.25">
      <c r="A15">
        <f ca="1">RANK(B15,$B$2:$B$25)</f>
        <v>17</v>
      </c>
      <c r="B15" s="11">
        <f t="shared" ca="1" si="0"/>
        <v>0.27835148588647707</v>
      </c>
      <c r="C15" s="11">
        <f t="shared" ca="1" si="2"/>
        <v>-2.5</v>
      </c>
      <c r="D15" s="11">
        <f t="shared" ca="1" si="2"/>
        <v>4.5</v>
      </c>
      <c r="E15" s="11">
        <f t="shared" ca="1" si="3"/>
        <v>5</v>
      </c>
      <c r="F15">
        <f t="shared" ca="1" si="4"/>
        <v>-8</v>
      </c>
      <c r="G15" t="str">
        <f t="shared" ca="1" si="5"/>
        <v>P = (5|-8)</v>
      </c>
      <c r="H15" s="11">
        <f t="shared" ca="1" si="6"/>
        <v>6</v>
      </c>
      <c r="I15">
        <f t="shared" ca="1" si="7"/>
        <v>6</v>
      </c>
      <c r="J15">
        <f t="shared" ca="1" si="8"/>
        <v>-10.5</v>
      </c>
      <c r="K15" t="str">
        <f t="shared" ca="1" si="9"/>
        <v>Q = (6|-10,5)</v>
      </c>
      <c r="L15" s="7" t="s">
        <v>30</v>
      </c>
      <c r="M15" s="7" t="s">
        <v>31</v>
      </c>
      <c r="N15" t="str">
        <f t="shared" ca="1" si="10"/>
        <v>= (-10,5 - (-8)) : (6 - 5)</v>
      </c>
      <c r="O15" t="str">
        <f t="shared" ca="1" si="11"/>
        <v>-2,5 : 1 = -2,5</v>
      </c>
      <c r="P15" t="str">
        <f t="shared" ca="1" si="12"/>
        <v>y = -2,5x + b</v>
      </c>
      <c r="Q15" t="s">
        <v>32</v>
      </c>
      <c r="R15" t="str">
        <f t="shared" ca="1" si="13"/>
        <v>-8 = -2,5 · 5 + b</v>
      </c>
      <c r="S15" t="str">
        <f t="shared" ca="1" si="14"/>
        <v>-8 = -12,5 + b    | + 12,5</v>
      </c>
      <c r="T15" t="str">
        <f t="shared" ca="1" si="15"/>
        <v>4,5 = b</v>
      </c>
      <c r="U15" t="str">
        <f t="shared" ca="1" si="16"/>
        <v>y = -2,5x  + 4,5</v>
      </c>
      <c r="V15" t="str">
        <f t="shared" ca="1" si="17"/>
        <v>P = (5|-8), Q = (6|-10,5)</v>
      </c>
    </row>
    <row r="16" spans="1:26" x14ac:dyDescent="0.25">
      <c r="A16">
        <f t="shared" ca="1" si="1"/>
        <v>2</v>
      </c>
      <c r="B16" s="11">
        <f t="shared" ca="1" si="0"/>
        <v>0.83799589111989514</v>
      </c>
      <c r="C16" s="11">
        <f t="shared" ca="1" si="2"/>
        <v>5</v>
      </c>
      <c r="D16" s="11">
        <f t="shared" ca="1" si="2"/>
        <v>3.5</v>
      </c>
      <c r="E16" s="11">
        <f t="shared" ca="1" si="3"/>
        <v>5</v>
      </c>
      <c r="F16">
        <f t="shared" ca="1" si="4"/>
        <v>28.5</v>
      </c>
      <c r="G16" t="str">
        <f t="shared" ca="1" si="5"/>
        <v>P = (5|28,5)</v>
      </c>
      <c r="H16" s="11">
        <f t="shared" ca="1" si="6"/>
        <v>-7</v>
      </c>
      <c r="I16">
        <f t="shared" ca="1" si="7"/>
        <v>-7</v>
      </c>
      <c r="J16">
        <f t="shared" ca="1" si="8"/>
        <v>-31.5</v>
      </c>
      <c r="K16" t="str">
        <f t="shared" ca="1" si="9"/>
        <v>Q = (-7|-31,5)</v>
      </c>
      <c r="L16" s="7" t="s">
        <v>30</v>
      </c>
      <c r="M16" s="7" t="s">
        <v>31</v>
      </c>
      <c r="N16" t="str">
        <f t="shared" ca="1" si="10"/>
        <v>= (-31,5 - 28,5) : (-7 - 5)</v>
      </c>
      <c r="O16" t="str">
        <f t="shared" ca="1" si="11"/>
        <v>-60 : (-12) = 5</v>
      </c>
      <c r="P16" t="str">
        <f t="shared" ca="1" si="12"/>
        <v>y = 5x + b</v>
      </c>
      <c r="Q16" t="s">
        <v>32</v>
      </c>
      <c r="R16" t="str">
        <f t="shared" ca="1" si="13"/>
        <v>28,5 = 5 · 5 + b</v>
      </c>
      <c r="S16" t="str">
        <f t="shared" ca="1" si="14"/>
        <v>28,5 = 25 + b    | - 25</v>
      </c>
      <c r="T16" t="str">
        <f t="shared" ca="1" si="15"/>
        <v>3,5 = b</v>
      </c>
      <c r="U16" t="str">
        <f t="shared" ca="1" si="16"/>
        <v>y = 5x  + 3,5</v>
      </c>
      <c r="V16" t="str">
        <f t="shared" ca="1" si="17"/>
        <v>P = (5|28,5), Q = (-7|-31,5)</v>
      </c>
    </row>
    <row r="17" spans="1:22" x14ac:dyDescent="0.25">
      <c r="A17">
        <f t="shared" ca="1" si="1"/>
        <v>1</v>
      </c>
      <c r="B17" s="11">
        <f t="shared" ca="1" si="0"/>
        <v>0.88468870119062104</v>
      </c>
      <c r="C17" s="11">
        <f t="shared" ca="1" si="2"/>
        <v>3.5</v>
      </c>
      <c r="D17" s="11">
        <f t="shared" ca="1" si="2"/>
        <v>-0.5</v>
      </c>
      <c r="E17" s="11">
        <f t="shared" ca="1" si="3"/>
        <v>-4</v>
      </c>
      <c r="F17">
        <f t="shared" ca="1" si="4"/>
        <v>-14.5</v>
      </c>
      <c r="G17" t="str">
        <f t="shared" ca="1" si="5"/>
        <v>P = (-4|-14,5)</v>
      </c>
      <c r="H17" s="11">
        <f t="shared" ca="1" si="6"/>
        <v>-7</v>
      </c>
      <c r="I17">
        <f t="shared" ca="1" si="7"/>
        <v>-7</v>
      </c>
      <c r="J17">
        <f t="shared" ca="1" si="8"/>
        <v>-25</v>
      </c>
      <c r="K17" t="str">
        <f t="shared" ca="1" si="9"/>
        <v>Q = (-7|-25)</v>
      </c>
      <c r="L17" s="7" t="s">
        <v>30</v>
      </c>
      <c r="M17" s="7" t="s">
        <v>31</v>
      </c>
      <c r="N17" t="str">
        <f t="shared" ca="1" si="10"/>
        <v>= (-25 - (-14,5)) : (-7 - (-4))</v>
      </c>
      <c r="O17" t="str">
        <f t="shared" ca="1" si="11"/>
        <v>-10,5 : (-3) = 3,5</v>
      </c>
      <c r="P17" t="str">
        <f t="shared" ca="1" si="12"/>
        <v>y = 3,5x + b</v>
      </c>
      <c r="Q17" t="s">
        <v>32</v>
      </c>
      <c r="R17" t="str">
        <f t="shared" ca="1" si="13"/>
        <v>-14,5 = 3,5 · (-4) + b</v>
      </c>
      <c r="S17" t="str">
        <f t="shared" ca="1" si="14"/>
        <v>-14,5 = -14 + b    | + 14</v>
      </c>
      <c r="T17" t="str">
        <f t="shared" ca="1" si="15"/>
        <v>-0,5 = b</v>
      </c>
      <c r="U17" t="str">
        <f t="shared" ca="1" si="16"/>
        <v>y = 3,5x  - 0,5</v>
      </c>
      <c r="V17" t="str">
        <f t="shared" ca="1" si="17"/>
        <v>P = (-4|-14,5), Q = (-7|-25)</v>
      </c>
    </row>
    <row r="18" spans="1:22" x14ac:dyDescent="0.25">
      <c r="A18">
        <f t="shared" ca="1" si="1"/>
        <v>3</v>
      </c>
      <c r="B18" s="11">
        <f t="shared" ca="1" si="0"/>
        <v>0.81050909090826495</v>
      </c>
      <c r="C18" s="11">
        <f t="shared" ca="1" si="2"/>
        <v>-5</v>
      </c>
      <c r="D18" s="11">
        <f t="shared" ca="1" si="2"/>
        <v>2.5</v>
      </c>
      <c r="E18" s="11">
        <f t="shared" ca="1" si="3"/>
        <v>-8</v>
      </c>
      <c r="F18">
        <f t="shared" ca="1" si="4"/>
        <v>42.5</v>
      </c>
      <c r="G18" t="str">
        <f t="shared" ca="1" si="5"/>
        <v>P = (-8|42,5)</v>
      </c>
      <c r="H18" s="11">
        <f t="shared" ca="1" si="6"/>
        <v>7</v>
      </c>
      <c r="I18">
        <f t="shared" ca="1" si="7"/>
        <v>7</v>
      </c>
      <c r="J18">
        <f t="shared" ca="1" si="8"/>
        <v>-32.5</v>
      </c>
      <c r="K18" t="str">
        <f t="shared" ca="1" si="9"/>
        <v>Q = (7|-32,5)</v>
      </c>
      <c r="L18" s="7" t="s">
        <v>30</v>
      </c>
      <c r="M18" s="7" t="s">
        <v>31</v>
      </c>
      <c r="N18" t="str">
        <f t="shared" ca="1" si="10"/>
        <v>= (-32,5 - 42,5) : (7 - (-8))</v>
      </c>
      <c r="O18" t="str">
        <f t="shared" ca="1" si="11"/>
        <v>-75 : 15 = -5</v>
      </c>
      <c r="P18" t="str">
        <f t="shared" ca="1" si="12"/>
        <v>y = -5x + b</v>
      </c>
      <c r="Q18" t="s">
        <v>32</v>
      </c>
      <c r="R18" t="str">
        <f t="shared" ca="1" si="13"/>
        <v>42,5 = -5 · (-8) + b</v>
      </c>
      <c r="S18" t="str">
        <f t="shared" ca="1" si="14"/>
        <v>42,5 = 40 + b    | - 40</v>
      </c>
      <c r="T18" t="str">
        <f t="shared" ca="1" si="15"/>
        <v>2,5 = b</v>
      </c>
      <c r="U18" t="str">
        <f t="shared" ca="1" si="16"/>
        <v>y = -5x  + 2,5</v>
      </c>
      <c r="V18" t="str">
        <f t="shared" ca="1" si="17"/>
        <v>P = (-8|42,5), Q = (7|-32,5)</v>
      </c>
    </row>
    <row r="19" spans="1:22" x14ac:dyDescent="0.25">
      <c r="A19">
        <f t="shared" ca="1" si="1"/>
        <v>4</v>
      </c>
      <c r="B19" s="11">
        <f t="shared" ca="1" si="0"/>
        <v>0.73757205441900842</v>
      </c>
      <c r="C19" s="11">
        <f t="shared" ca="1" si="2"/>
        <v>-5</v>
      </c>
      <c r="D19" s="11">
        <f t="shared" ca="1" si="2"/>
        <v>4.5</v>
      </c>
      <c r="E19" s="11">
        <f t="shared" ca="1" si="3"/>
        <v>-7</v>
      </c>
      <c r="F19">
        <f t="shared" ca="1" si="4"/>
        <v>39.5</v>
      </c>
      <c r="G19" t="str">
        <f t="shared" ca="1" si="5"/>
        <v>P = (-7|39,5)</v>
      </c>
      <c r="H19" s="11">
        <f t="shared" ca="1" si="6"/>
        <v>-5</v>
      </c>
      <c r="I19">
        <f t="shared" ca="1" si="7"/>
        <v>-5</v>
      </c>
      <c r="J19">
        <f t="shared" ca="1" si="8"/>
        <v>29.5</v>
      </c>
      <c r="K19" t="str">
        <f t="shared" ca="1" si="9"/>
        <v>Q = (-5|29,5)</v>
      </c>
      <c r="L19" s="7" t="s">
        <v>30</v>
      </c>
      <c r="M19" s="7" t="s">
        <v>31</v>
      </c>
      <c r="N19" t="str">
        <f t="shared" ca="1" si="10"/>
        <v>= (29,5 - 39,5) : (-5 - (-7))</v>
      </c>
      <c r="O19" t="str">
        <f t="shared" ca="1" si="11"/>
        <v>-10 : 2 = -5</v>
      </c>
      <c r="P19" t="str">
        <f t="shared" ca="1" si="12"/>
        <v>y = -5x + b</v>
      </c>
      <c r="Q19" t="s">
        <v>32</v>
      </c>
      <c r="R19" t="str">
        <f t="shared" ca="1" si="13"/>
        <v>39,5 = -5 · (-7) + b</v>
      </c>
      <c r="S19" t="str">
        <f t="shared" ca="1" si="14"/>
        <v>39,5 = 35 + b    | - 35</v>
      </c>
      <c r="T19" t="str">
        <f t="shared" ca="1" si="15"/>
        <v>4,5 = b</v>
      </c>
      <c r="U19" t="str">
        <f t="shared" ca="1" si="16"/>
        <v>y = -5x  + 4,5</v>
      </c>
      <c r="V19" t="str">
        <f t="shared" ca="1" si="17"/>
        <v>P = (-7|39,5), Q = (-5|29,5)</v>
      </c>
    </row>
    <row r="20" spans="1:22" x14ac:dyDescent="0.25">
      <c r="A20">
        <f ca="1">RANK(B20,$B$2:$B$25)</f>
        <v>10</v>
      </c>
      <c r="B20" s="11">
        <f t="shared" ca="1" si="0"/>
        <v>0.47767009177385156</v>
      </c>
      <c r="C20" s="11">
        <f t="shared" ca="1" si="2"/>
        <v>-1.5</v>
      </c>
      <c r="D20" s="11">
        <f t="shared" ca="1" si="2"/>
        <v>-3</v>
      </c>
      <c r="E20" s="11">
        <f t="shared" ca="1" si="3"/>
        <v>-4</v>
      </c>
      <c r="F20">
        <f t="shared" ca="1" si="4"/>
        <v>3</v>
      </c>
      <c r="G20" t="str">
        <f t="shared" ca="1" si="5"/>
        <v>P = (-4|3)</v>
      </c>
      <c r="H20" s="11">
        <f t="shared" ca="1" si="6"/>
        <v>3</v>
      </c>
      <c r="I20">
        <f t="shared" ca="1" si="7"/>
        <v>3</v>
      </c>
      <c r="J20">
        <f t="shared" ca="1" si="8"/>
        <v>-7.5</v>
      </c>
      <c r="K20" t="str">
        <f t="shared" ca="1" si="9"/>
        <v>Q = (3|-7,5)</v>
      </c>
      <c r="L20" s="7" t="s">
        <v>30</v>
      </c>
      <c r="M20" s="7" t="s">
        <v>31</v>
      </c>
      <c r="N20" t="str">
        <f t="shared" ca="1" si="10"/>
        <v>= (-7,5 - 3) : (3 - (-4))</v>
      </c>
      <c r="O20" t="str">
        <f t="shared" ca="1" si="11"/>
        <v>-10,5 : 7 = -1,5</v>
      </c>
      <c r="P20" t="str">
        <f t="shared" ca="1" si="12"/>
        <v>y = -1,5x + b</v>
      </c>
      <c r="Q20" t="s">
        <v>32</v>
      </c>
      <c r="R20" t="str">
        <f t="shared" ca="1" si="13"/>
        <v>3 = -1,5 · (-4) + b</v>
      </c>
      <c r="S20" t="str">
        <f t="shared" ca="1" si="14"/>
        <v>3 = 6 + b    | - 6</v>
      </c>
      <c r="T20" t="str">
        <f t="shared" ca="1" si="15"/>
        <v>-3 = b</v>
      </c>
      <c r="U20" t="str">
        <f t="shared" ca="1" si="16"/>
        <v>y = -1,5x  - 3</v>
      </c>
      <c r="V20" t="str">
        <f t="shared" ca="1" si="17"/>
        <v>P = (-4|3), Q = (3|-7,5)</v>
      </c>
    </row>
    <row r="21" spans="1:22" x14ac:dyDescent="0.25">
      <c r="A21">
        <f ca="1">RANK(B21,$B$2:$B$25)</f>
        <v>20</v>
      </c>
      <c r="B21" s="11">
        <f t="shared" ca="1" si="0"/>
        <v>0.16856962832421785</v>
      </c>
      <c r="C21" s="11">
        <f t="shared" ca="1" si="2"/>
        <v>-5</v>
      </c>
      <c r="D21" s="11">
        <f t="shared" ca="1" si="2"/>
        <v>4.5</v>
      </c>
      <c r="E21" s="11">
        <f t="shared" ca="1" si="3"/>
        <v>-6</v>
      </c>
      <c r="F21">
        <f t="shared" ca="1" si="4"/>
        <v>34.5</v>
      </c>
      <c r="G21" t="str">
        <f t="shared" ca="1" si="5"/>
        <v>P = (-6|34,5)</v>
      </c>
      <c r="H21" s="11">
        <f t="shared" ca="1" si="6"/>
        <v>5</v>
      </c>
      <c r="I21">
        <f t="shared" ca="1" si="7"/>
        <v>5</v>
      </c>
      <c r="J21">
        <f t="shared" ca="1" si="8"/>
        <v>-20.5</v>
      </c>
      <c r="K21" t="str">
        <f t="shared" ca="1" si="9"/>
        <v>Q = (5|-20,5)</v>
      </c>
      <c r="L21" s="7" t="s">
        <v>30</v>
      </c>
      <c r="M21" s="7" t="s">
        <v>31</v>
      </c>
      <c r="N21" t="str">
        <f t="shared" ca="1" si="10"/>
        <v>= (-20,5 - 34,5) : (5 - (-6))</v>
      </c>
      <c r="O21" t="str">
        <f t="shared" ca="1" si="11"/>
        <v>-55 : 11 = -5</v>
      </c>
      <c r="P21" t="str">
        <f t="shared" ca="1" si="12"/>
        <v>y = -5x + b</v>
      </c>
      <c r="Q21" t="s">
        <v>32</v>
      </c>
      <c r="R21" t="str">
        <f t="shared" ca="1" si="13"/>
        <v>34,5 = -5 · (-6) + b</v>
      </c>
      <c r="S21" t="str">
        <f t="shared" ca="1" si="14"/>
        <v>34,5 = 30 + b    | - 30</v>
      </c>
      <c r="T21" t="str">
        <f t="shared" ca="1" si="15"/>
        <v>4,5 = b</v>
      </c>
      <c r="U21" t="str">
        <f t="shared" ca="1" si="16"/>
        <v>y = -5x  + 4,5</v>
      </c>
      <c r="V21" t="str">
        <f t="shared" ca="1" si="17"/>
        <v>P = (-6|34,5), Q = (5|-20,5)</v>
      </c>
    </row>
    <row r="22" spans="1:22" x14ac:dyDescent="0.25">
      <c r="A22">
        <f t="shared" ca="1" si="1"/>
        <v>13</v>
      </c>
      <c r="B22" s="11">
        <f t="shared" ca="1" si="0"/>
        <v>0.36458504335522401</v>
      </c>
      <c r="C22" s="11">
        <f t="shared" ca="1" si="2"/>
        <v>1</v>
      </c>
      <c r="D22" s="11">
        <f t="shared" ca="1" si="2"/>
        <v>-1.5</v>
      </c>
      <c r="E22" s="11">
        <f t="shared" ca="1" si="3"/>
        <v>-5</v>
      </c>
      <c r="F22">
        <f t="shared" ca="1" si="4"/>
        <v>-6.5</v>
      </c>
      <c r="G22" t="str">
        <f t="shared" ca="1" si="5"/>
        <v>P = (-5|-6,5)</v>
      </c>
      <c r="H22" s="11">
        <f t="shared" ca="1" si="6"/>
        <v>4</v>
      </c>
      <c r="I22">
        <f t="shared" ca="1" si="7"/>
        <v>4</v>
      </c>
      <c r="J22">
        <f t="shared" ca="1" si="8"/>
        <v>2.5</v>
      </c>
      <c r="K22" t="str">
        <f t="shared" ca="1" si="9"/>
        <v>Q = (4|2,5)</v>
      </c>
      <c r="L22" s="7" t="s">
        <v>30</v>
      </c>
      <c r="M22" s="7" t="s">
        <v>31</v>
      </c>
      <c r="N22" t="str">
        <f t="shared" ca="1" si="10"/>
        <v>= (2,5 - (-6,5)) : (4 - (-5))</v>
      </c>
      <c r="O22" t="str">
        <f t="shared" ca="1" si="11"/>
        <v>9 : 9 = 1</v>
      </c>
      <c r="P22" t="str">
        <f t="shared" ca="1" si="12"/>
        <v>y = 1x + b</v>
      </c>
      <c r="Q22" t="s">
        <v>32</v>
      </c>
      <c r="R22" t="str">
        <f t="shared" ca="1" si="13"/>
        <v>-6,5 = 1 · (-5) + b</v>
      </c>
      <c r="S22" t="str">
        <f t="shared" ca="1" si="14"/>
        <v>-6,5 = -5 + b    | + 5</v>
      </c>
      <c r="T22" t="str">
        <f t="shared" ca="1" si="15"/>
        <v>-1,5 = b</v>
      </c>
      <c r="U22" t="str">
        <f t="shared" ca="1" si="16"/>
        <v>y = 1x  - 1,5</v>
      </c>
      <c r="V22" t="str">
        <f t="shared" ca="1" si="17"/>
        <v>P = (-5|-6,5), Q = (4|2,5)</v>
      </c>
    </row>
    <row r="23" spans="1:22" x14ac:dyDescent="0.25">
      <c r="A23">
        <f t="shared" ca="1" si="1"/>
        <v>8</v>
      </c>
      <c r="B23" s="11">
        <f t="shared" ca="1" si="0"/>
        <v>0.64389463639646927</v>
      </c>
      <c r="C23" s="11">
        <f t="shared" ca="1" si="2"/>
        <v>-1.5</v>
      </c>
      <c r="D23" s="11">
        <f t="shared" ca="1" si="2"/>
        <v>2</v>
      </c>
      <c r="E23" s="11">
        <f t="shared" ca="1" si="3"/>
        <v>3</v>
      </c>
      <c r="F23">
        <f t="shared" ca="1" si="4"/>
        <v>-2.5</v>
      </c>
      <c r="G23" t="str">
        <f t="shared" ca="1" si="5"/>
        <v>P = (3|-2,5)</v>
      </c>
      <c r="H23" s="11">
        <f t="shared" ca="1" si="6"/>
        <v>1</v>
      </c>
      <c r="I23">
        <f t="shared" ca="1" si="7"/>
        <v>1</v>
      </c>
      <c r="J23">
        <f t="shared" ca="1" si="8"/>
        <v>0.5</v>
      </c>
      <c r="K23" t="str">
        <f t="shared" ca="1" si="9"/>
        <v>Q = (1|0,5)</v>
      </c>
      <c r="L23" s="7" t="s">
        <v>30</v>
      </c>
      <c r="M23" s="7" t="s">
        <v>31</v>
      </c>
      <c r="N23" t="str">
        <f t="shared" ca="1" si="10"/>
        <v>= (0,5 - (-2,5)) : (1 - 3)</v>
      </c>
      <c r="O23" t="str">
        <f t="shared" ca="1" si="11"/>
        <v>3 : (-2) = -1,5</v>
      </c>
      <c r="P23" t="str">
        <f t="shared" ca="1" si="12"/>
        <v>y = -1,5x + b</v>
      </c>
      <c r="Q23" t="s">
        <v>32</v>
      </c>
      <c r="R23" t="str">
        <f t="shared" ca="1" si="13"/>
        <v>-2,5 = -1,5 · 3 + b</v>
      </c>
      <c r="S23" t="str">
        <f t="shared" ca="1" si="14"/>
        <v>-2,5 = -4,5 + b    | + 4,5</v>
      </c>
      <c r="T23" t="str">
        <f t="shared" ca="1" si="15"/>
        <v>2 = b</v>
      </c>
      <c r="U23" t="str">
        <f t="shared" ca="1" si="16"/>
        <v>y = -1,5x  + 2</v>
      </c>
      <c r="V23" t="str">
        <f t="shared" ca="1" si="17"/>
        <v>P = (3|-2,5), Q = (1|0,5)</v>
      </c>
    </row>
    <row r="24" spans="1:22" x14ac:dyDescent="0.25">
      <c r="A24">
        <f t="shared" ca="1" si="1"/>
        <v>23</v>
      </c>
      <c r="B24" s="11">
        <f t="shared" ca="1" si="0"/>
        <v>0.11360984220237103</v>
      </c>
      <c r="C24" s="11">
        <f t="shared" ca="1" si="2"/>
        <v>0.5</v>
      </c>
      <c r="D24" s="11">
        <f t="shared" ca="1" si="2"/>
        <v>5</v>
      </c>
      <c r="E24" s="11">
        <f t="shared" ca="1" si="3"/>
        <v>-7</v>
      </c>
      <c r="F24">
        <f t="shared" ca="1" si="4"/>
        <v>1.5</v>
      </c>
      <c r="G24" t="str">
        <f t="shared" ca="1" si="5"/>
        <v>P = (-7|1,5)</v>
      </c>
      <c r="H24" s="11">
        <f t="shared" ca="1" si="6"/>
        <v>-8</v>
      </c>
      <c r="I24">
        <f t="shared" ca="1" si="7"/>
        <v>-8</v>
      </c>
      <c r="J24">
        <f t="shared" ca="1" si="8"/>
        <v>1</v>
      </c>
      <c r="K24" t="str">
        <f t="shared" ca="1" si="9"/>
        <v>Q = (-8|1)</v>
      </c>
      <c r="L24" s="7" t="s">
        <v>30</v>
      </c>
      <c r="M24" s="7" t="s">
        <v>31</v>
      </c>
      <c r="N24" t="str">
        <f t="shared" ca="1" si="10"/>
        <v>= (1 - 1,5) : (-8 - (-7))</v>
      </c>
      <c r="O24" t="str">
        <f t="shared" ca="1" si="11"/>
        <v>-0,5 : (-1) = 0,5</v>
      </c>
      <c r="P24" t="str">
        <f t="shared" ca="1" si="12"/>
        <v>y = 0,5x + b</v>
      </c>
      <c r="Q24" t="s">
        <v>32</v>
      </c>
      <c r="R24" t="str">
        <f t="shared" ca="1" si="13"/>
        <v>1,5 = 0,5 · (-7) + b</v>
      </c>
      <c r="S24" t="str">
        <f t="shared" ca="1" si="14"/>
        <v>1,5 = -3,5 + b    | + 3,5</v>
      </c>
      <c r="T24" t="str">
        <f t="shared" ca="1" si="15"/>
        <v>5 = b</v>
      </c>
      <c r="U24" t="str">
        <f t="shared" ca="1" si="16"/>
        <v>y = 0,5x  + 5</v>
      </c>
      <c r="V24" t="str">
        <f t="shared" ca="1" si="17"/>
        <v>P = (-7|1,5), Q = (-8|1)</v>
      </c>
    </row>
    <row r="25" spans="1:22" x14ac:dyDescent="0.25">
      <c r="A25">
        <f t="shared" ca="1" si="1"/>
        <v>22</v>
      </c>
      <c r="B25" s="11">
        <f t="shared" ca="1" si="0"/>
        <v>0.12540632813947639</v>
      </c>
      <c r="C25" s="11">
        <f t="shared" ca="1" si="2"/>
        <v>-2.5</v>
      </c>
      <c r="D25" s="11">
        <f t="shared" ca="1" si="2"/>
        <v>-4</v>
      </c>
      <c r="E25" s="11">
        <f t="shared" ca="1" si="3"/>
        <v>-1</v>
      </c>
      <c r="F25">
        <f t="shared" ca="1" si="4"/>
        <v>-1.5</v>
      </c>
      <c r="G25" t="str">
        <f t="shared" ca="1" si="5"/>
        <v>P = (-1|-1,5)</v>
      </c>
      <c r="H25" s="11">
        <f t="shared" ca="1" si="6"/>
        <v>7</v>
      </c>
      <c r="I25">
        <f t="shared" ca="1" si="7"/>
        <v>7</v>
      </c>
      <c r="J25">
        <f t="shared" ca="1" si="8"/>
        <v>-21.5</v>
      </c>
      <c r="K25" t="str">
        <f t="shared" ca="1" si="9"/>
        <v>Q = (7|-21,5)</v>
      </c>
      <c r="L25" s="7" t="s">
        <v>30</v>
      </c>
      <c r="M25" s="7" t="s">
        <v>31</v>
      </c>
      <c r="N25" t="str">
        <f t="shared" ca="1" si="10"/>
        <v>= (-21,5 - (-1,5)) : (7 - (-1))</v>
      </c>
      <c r="O25" t="str">
        <f t="shared" ca="1" si="11"/>
        <v>-20 : 8 = -2,5</v>
      </c>
      <c r="P25" t="str">
        <f t="shared" ca="1" si="12"/>
        <v>y = -2,5x + b</v>
      </c>
      <c r="Q25" t="s">
        <v>32</v>
      </c>
      <c r="R25" t="str">
        <f t="shared" ca="1" si="13"/>
        <v>-1,5 = -2,5 · (-1) + b</v>
      </c>
      <c r="S25" t="str">
        <f t="shared" ca="1" si="14"/>
        <v>-1,5 = 2,5 + b    | - 2,5</v>
      </c>
      <c r="T25" t="str">
        <f t="shared" ca="1" si="15"/>
        <v>-4 = b</v>
      </c>
      <c r="U25" t="str">
        <f t="shared" ca="1" si="16"/>
        <v>y = -2,5x  - 4</v>
      </c>
      <c r="V25" t="str">
        <f t="shared" ca="1" si="17"/>
        <v>P = (-1|-1,5), Q = (7|-21,5)</v>
      </c>
    </row>
    <row r="27" spans="1:22" x14ac:dyDescent="0.25">
      <c r="A27" s="7">
        <v>1</v>
      </c>
      <c r="B27" s="11">
        <f>A27+1</f>
        <v>2</v>
      </c>
      <c r="C27" s="11">
        <f t="shared" ref="C27:V27" si="18">B27+1</f>
        <v>3</v>
      </c>
      <c r="D27" s="11">
        <f t="shared" si="18"/>
        <v>4</v>
      </c>
      <c r="E27" s="11">
        <f t="shared" si="18"/>
        <v>5</v>
      </c>
      <c r="F27" s="11">
        <f t="shared" si="18"/>
        <v>6</v>
      </c>
      <c r="G27" s="11">
        <f t="shared" si="18"/>
        <v>7</v>
      </c>
      <c r="H27" s="11">
        <f t="shared" si="18"/>
        <v>8</v>
      </c>
      <c r="I27" s="11">
        <f t="shared" si="18"/>
        <v>9</v>
      </c>
      <c r="J27" s="11">
        <f t="shared" si="18"/>
        <v>10</v>
      </c>
      <c r="K27" s="11">
        <f t="shared" si="18"/>
        <v>11</v>
      </c>
      <c r="L27" s="11">
        <f t="shared" si="18"/>
        <v>12</v>
      </c>
      <c r="M27" s="11">
        <f t="shared" si="18"/>
        <v>13</v>
      </c>
      <c r="N27" s="11">
        <f t="shared" si="18"/>
        <v>14</v>
      </c>
      <c r="O27" s="11">
        <f t="shared" si="18"/>
        <v>15</v>
      </c>
      <c r="P27" s="11">
        <f t="shared" si="18"/>
        <v>16</v>
      </c>
      <c r="Q27" s="11">
        <f t="shared" si="18"/>
        <v>17</v>
      </c>
      <c r="R27" s="11">
        <f t="shared" si="18"/>
        <v>18</v>
      </c>
      <c r="S27" s="11">
        <f t="shared" si="18"/>
        <v>19</v>
      </c>
      <c r="T27" s="11">
        <f t="shared" si="18"/>
        <v>20</v>
      </c>
      <c r="U27" s="11">
        <f t="shared" si="18"/>
        <v>21</v>
      </c>
      <c r="V27" s="11">
        <f t="shared" si="18"/>
        <v>22</v>
      </c>
    </row>
    <row r="30" spans="1:22" ht="15.5" x14ac:dyDescent="0.35">
      <c r="C30" s="9"/>
      <c r="D30" s="9"/>
      <c r="E30" s="9"/>
    </row>
    <row r="31" spans="1:22" ht="15.5" x14ac:dyDescent="0.35">
      <c r="C31" s="9"/>
      <c r="D31" s="9"/>
      <c r="E31" s="9"/>
    </row>
    <row r="32" spans="1:22" ht="15.5" x14ac:dyDescent="0.35">
      <c r="C32" s="9"/>
      <c r="D32" s="9"/>
      <c r="E32" s="9"/>
    </row>
    <row r="33" spans="3:5" ht="15.5" x14ac:dyDescent="0.35">
      <c r="C33" s="9"/>
      <c r="D33" s="9"/>
      <c r="E33" s="9"/>
    </row>
    <row r="34" spans="3:5" ht="15.5" x14ac:dyDescent="0.35">
      <c r="C34" s="9"/>
      <c r="D34" s="9"/>
      <c r="E34" s="9"/>
    </row>
    <row r="35" spans="3:5" ht="15.5" x14ac:dyDescent="0.35">
      <c r="C35" s="9"/>
      <c r="D35" s="9"/>
      <c r="E35" s="9"/>
    </row>
    <row r="36" spans="3:5" ht="15.5" x14ac:dyDescent="0.35">
      <c r="E36" s="9"/>
    </row>
    <row r="37" spans="3:5" ht="15.5" x14ac:dyDescent="0.35">
      <c r="C37" s="8"/>
      <c r="D37" s="8"/>
      <c r="E37" s="9"/>
    </row>
    <row r="38" spans="3:5" ht="15.5" x14ac:dyDescent="0.35">
      <c r="E38" s="9"/>
    </row>
    <row r="39" spans="3:5" ht="15.5" x14ac:dyDescent="0.35">
      <c r="C39" s="9"/>
      <c r="D39" s="9"/>
      <c r="E39" s="9"/>
    </row>
    <row r="40" spans="3:5" ht="15.5" x14ac:dyDescent="0.35">
      <c r="C40" s="9"/>
      <c r="D40" s="9"/>
      <c r="E40" s="9"/>
    </row>
    <row r="41" spans="3:5" ht="15.5" x14ac:dyDescent="0.35">
      <c r="C41" s="9"/>
      <c r="D41" s="9"/>
      <c r="E41" s="9"/>
    </row>
    <row r="42" spans="3:5" ht="15.5" x14ac:dyDescent="0.35">
      <c r="C42" s="9"/>
      <c r="D42" s="9"/>
      <c r="E42" s="9"/>
    </row>
    <row r="43" spans="3:5" ht="15.5" x14ac:dyDescent="0.35">
      <c r="C43" s="9"/>
      <c r="D43" s="9"/>
      <c r="E43" s="9"/>
    </row>
    <row r="44" spans="3:5" ht="15.5" x14ac:dyDescent="0.35">
      <c r="C44" s="9"/>
      <c r="D44" s="9"/>
      <c r="E44" s="9"/>
    </row>
    <row r="45" spans="3:5" ht="15.5" x14ac:dyDescent="0.35">
      <c r="C45" s="9"/>
      <c r="D45" s="9"/>
      <c r="E45" s="9"/>
    </row>
    <row r="46" spans="3:5" ht="15.5" x14ac:dyDescent="0.35">
      <c r="E46" s="9"/>
    </row>
    <row r="47" spans="3:5" ht="15.5" x14ac:dyDescent="0.35">
      <c r="C47" s="8"/>
      <c r="D47" s="8"/>
      <c r="E47" s="9"/>
    </row>
    <row r="49" spans="3:5" ht="15.5" x14ac:dyDescent="0.35">
      <c r="C49" s="9"/>
      <c r="D49" s="9"/>
      <c r="E49" s="9"/>
    </row>
    <row r="50" spans="3:5" ht="15.5" x14ac:dyDescent="0.35">
      <c r="C50" s="9"/>
      <c r="D50" s="9"/>
      <c r="E50" s="9"/>
    </row>
    <row r="51" spans="3:5" ht="15.5" x14ac:dyDescent="0.35">
      <c r="C51" s="9"/>
      <c r="D51" s="9"/>
      <c r="E51" s="9"/>
    </row>
    <row r="52" spans="3:5" ht="15.5" x14ac:dyDescent="0.35">
      <c r="C52" s="9"/>
      <c r="D52" s="9"/>
      <c r="E52" s="9"/>
    </row>
    <row r="53" spans="3:5" ht="15.5" x14ac:dyDescent="0.35">
      <c r="C53" s="9"/>
      <c r="D53" s="9"/>
      <c r="E53" s="9"/>
    </row>
    <row r="54" spans="3:5" ht="15.5" x14ac:dyDescent="0.35">
      <c r="C54" s="9"/>
      <c r="D54" s="9"/>
      <c r="E54" s="9"/>
    </row>
    <row r="55" spans="3:5" ht="15.5" x14ac:dyDescent="0.35">
      <c r="C55" s="9"/>
      <c r="D55" s="9"/>
      <c r="E55" s="9"/>
    </row>
    <row r="57" spans="3:5" ht="15.5" x14ac:dyDescent="0.35">
      <c r="C57" s="8"/>
      <c r="D57" s="8"/>
    </row>
    <row r="59" spans="3:5" ht="15.5" x14ac:dyDescent="0.35">
      <c r="C59" s="9"/>
      <c r="D59" s="9"/>
      <c r="E59" s="9"/>
    </row>
    <row r="60" spans="3:5" ht="15.5" x14ac:dyDescent="0.35">
      <c r="C60" s="9"/>
      <c r="D60" s="9"/>
      <c r="E60" s="9"/>
    </row>
    <row r="61" spans="3:5" ht="15.5" x14ac:dyDescent="0.35">
      <c r="C61" s="9"/>
      <c r="D61" s="9"/>
      <c r="E61" s="9"/>
    </row>
    <row r="62" spans="3:5" ht="15.5" x14ac:dyDescent="0.35">
      <c r="C62" s="9"/>
      <c r="D62" s="9"/>
      <c r="E62" s="9"/>
    </row>
    <row r="63" spans="3:5" ht="15.5" x14ac:dyDescent="0.35">
      <c r="C63" s="9"/>
      <c r="D63" s="9"/>
      <c r="E63" s="9"/>
    </row>
    <row r="64" spans="3:5" ht="15.5" x14ac:dyDescent="0.35">
      <c r="C64" s="9"/>
      <c r="D64" s="9"/>
      <c r="E64" s="9"/>
    </row>
    <row r="65" spans="3:5" ht="15.5" x14ac:dyDescent="0.35">
      <c r="C65" s="9"/>
      <c r="D65" s="9"/>
      <c r="E65" s="9"/>
    </row>
    <row r="67" spans="3:5" ht="15.5" x14ac:dyDescent="0.35">
      <c r="C67" s="8"/>
      <c r="D67" s="8"/>
    </row>
    <row r="69" spans="3:5" ht="15.5" x14ac:dyDescent="0.35">
      <c r="C69" s="9"/>
      <c r="D69" s="9"/>
      <c r="E69" s="9"/>
    </row>
    <row r="70" spans="3:5" ht="15.5" x14ac:dyDescent="0.35">
      <c r="C70" s="9"/>
      <c r="D70" s="9"/>
      <c r="E70" s="9"/>
    </row>
    <row r="71" spans="3:5" ht="15.5" x14ac:dyDescent="0.35">
      <c r="C71" s="9"/>
      <c r="D71" s="9"/>
      <c r="E71" s="9"/>
    </row>
    <row r="72" spans="3:5" ht="15.5" x14ac:dyDescent="0.35">
      <c r="C72" s="9"/>
      <c r="D72" s="9"/>
      <c r="E72" s="9"/>
    </row>
    <row r="73" spans="3:5" ht="15.5" x14ac:dyDescent="0.35">
      <c r="C73" s="9"/>
      <c r="D73" s="9"/>
      <c r="E73" s="9"/>
    </row>
    <row r="74" spans="3:5" ht="15.5" x14ac:dyDescent="0.35">
      <c r="C74" s="9"/>
      <c r="D74" s="9"/>
      <c r="E74" s="9"/>
    </row>
    <row r="75" spans="3:5" ht="15.5" x14ac:dyDescent="0.35">
      <c r="C75" s="9"/>
      <c r="D75" s="9"/>
      <c r="E75" s="9"/>
    </row>
    <row r="77" spans="3:5" ht="15.5" x14ac:dyDescent="0.35">
      <c r="C77" s="8"/>
      <c r="D77" s="8"/>
    </row>
    <row r="79" spans="3:5" ht="15.5" x14ac:dyDescent="0.35">
      <c r="C79" s="9"/>
      <c r="D79" s="9"/>
      <c r="E79" s="9"/>
    </row>
    <row r="80" spans="3:5" ht="15.5" x14ac:dyDescent="0.35">
      <c r="C80" s="9"/>
      <c r="D80" s="9"/>
      <c r="E80" s="9"/>
    </row>
    <row r="81" spans="3:5" ht="15.5" x14ac:dyDescent="0.35">
      <c r="C81" s="9"/>
      <c r="D81" s="9"/>
      <c r="E81" s="9"/>
    </row>
    <row r="82" spans="3:5" ht="15.5" x14ac:dyDescent="0.35">
      <c r="C82" s="9"/>
      <c r="D82" s="9"/>
      <c r="E82" s="9"/>
    </row>
    <row r="83" spans="3:5" ht="15.5" x14ac:dyDescent="0.35">
      <c r="C83" s="9"/>
      <c r="D83" s="9"/>
      <c r="E83" s="9"/>
    </row>
    <row r="84" spans="3:5" ht="15.5" x14ac:dyDescent="0.35">
      <c r="C84" s="9"/>
      <c r="D84" s="9"/>
      <c r="E84" s="9"/>
    </row>
    <row r="85" spans="3:5" ht="15.5" x14ac:dyDescent="0.35">
      <c r="C85" s="9"/>
      <c r="D85" s="9"/>
      <c r="E85" s="9"/>
    </row>
    <row r="87" spans="3:5" ht="15.5" x14ac:dyDescent="0.35">
      <c r="C87" s="8"/>
      <c r="D87" s="8"/>
    </row>
    <row r="89" spans="3:5" ht="15.5" x14ac:dyDescent="0.35">
      <c r="C89" s="9"/>
      <c r="D89" s="9"/>
      <c r="E89" s="9"/>
    </row>
    <row r="90" spans="3:5" ht="15.5" x14ac:dyDescent="0.35">
      <c r="C90" s="9"/>
      <c r="D90" s="9"/>
      <c r="E90" s="9"/>
    </row>
    <row r="91" spans="3:5" ht="15.5" x14ac:dyDescent="0.35">
      <c r="C91" s="9"/>
      <c r="D91" s="9"/>
      <c r="E91" s="9"/>
    </row>
    <row r="92" spans="3:5" ht="15.5" x14ac:dyDescent="0.35">
      <c r="C92" s="9"/>
      <c r="D92" s="9"/>
      <c r="E92" s="9"/>
    </row>
    <row r="93" spans="3:5" ht="15.5" x14ac:dyDescent="0.35">
      <c r="C93" s="9"/>
      <c r="D93" s="9"/>
      <c r="E93" s="9"/>
    </row>
    <row r="94" spans="3:5" ht="15.5" x14ac:dyDescent="0.35">
      <c r="C94" s="9"/>
      <c r="D94" s="9"/>
      <c r="E94" s="9"/>
    </row>
    <row r="95" spans="3:5" ht="15.5" x14ac:dyDescent="0.35">
      <c r="C95" s="9"/>
      <c r="D95" s="9"/>
      <c r="E95" s="9"/>
    </row>
    <row r="97" spans="3:5" ht="15.5" x14ac:dyDescent="0.35">
      <c r="C97" s="8"/>
      <c r="D97" s="8"/>
    </row>
    <row r="99" spans="3:5" ht="15.5" x14ac:dyDescent="0.35">
      <c r="C99" s="9"/>
      <c r="D99" s="9"/>
      <c r="E99" s="9"/>
    </row>
    <row r="100" spans="3:5" ht="15.5" x14ac:dyDescent="0.35">
      <c r="C100" s="9"/>
      <c r="D100" s="9"/>
      <c r="E100" s="9"/>
    </row>
    <row r="101" spans="3:5" ht="15.5" x14ac:dyDescent="0.35">
      <c r="C101" s="9"/>
      <c r="D101" s="9"/>
      <c r="E101" s="9"/>
    </row>
    <row r="102" spans="3:5" ht="15.5" x14ac:dyDescent="0.35">
      <c r="C102" s="9"/>
      <c r="D102" s="9"/>
      <c r="E102" s="9"/>
    </row>
    <row r="103" spans="3:5" ht="15.5" x14ac:dyDescent="0.35">
      <c r="C103" s="9"/>
      <c r="D103" s="9"/>
      <c r="E103" s="9"/>
    </row>
    <row r="104" spans="3:5" ht="15.5" x14ac:dyDescent="0.35">
      <c r="C104" s="9"/>
      <c r="D104" s="9"/>
      <c r="E104" s="9"/>
    </row>
    <row r="105" spans="3:5" ht="15.5" x14ac:dyDescent="0.35">
      <c r="C105" s="9"/>
      <c r="D105" s="9"/>
      <c r="E105" s="9"/>
    </row>
    <row r="109" spans="3:5" ht="15.5" x14ac:dyDescent="0.35">
      <c r="C109" s="9"/>
      <c r="D109" s="9"/>
      <c r="E109" s="9"/>
    </row>
    <row r="110" spans="3:5" ht="15.5" x14ac:dyDescent="0.35">
      <c r="C110" s="9"/>
      <c r="D110" s="9"/>
      <c r="E110" s="9"/>
    </row>
    <row r="111" spans="3:5" ht="15.5" x14ac:dyDescent="0.35">
      <c r="C111" s="9"/>
      <c r="D111" s="9"/>
      <c r="E111" s="9"/>
    </row>
    <row r="112" spans="3:5" ht="15.5" x14ac:dyDescent="0.35">
      <c r="C112" s="9"/>
      <c r="D112" s="9"/>
      <c r="E112" s="9"/>
    </row>
    <row r="113" spans="3:5" ht="15.5" x14ac:dyDescent="0.35">
      <c r="C113" s="9"/>
      <c r="D113" s="9"/>
      <c r="E113" s="9"/>
    </row>
    <row r="114" spans="3:5" ht="15.5" x14ac:dyDescent="0.35">
      <c r="C114" s="9"/>
      <c r="D114" s="9"/>
      <c r="E114" s="9"/>
    </row>
    <row r="115" spans="3:5" ht="15.5" x14ac:dyDescent="0.35">
      <c r="C115" s="9"/>
      <c r="D115" s="9"/>
      <c r="E115" s="9"/>
    </row>
    <row r="119" spans="3:5" ht="15.5" x14ac:dyDescent="0.35">
      <c r="C119" s="9"/>
      <c r="D119" s="9"/>
      <c r="E119" s="9"/>
    </row>
    <row r="120" spans="3:5" ht="15.5" x14ac:dyDescent="0.35">
      <c r="C120" s="9"/>
      <c r="D120" s="9"/>
      <c r="E120" s="9"/>
    </row>
    <row r="121" spans="3:5" ht="15.5" x14ac:dyDescent="0.35">
      <c r="C121" s="9"/>
      <c r="D121" s="9"/>
      <c r="E121" s="9"/>
    </row>
    <row r="122" spans="3:5" ht="15.5" x14ac:dyDescent="0.35">
      <c r="C122" s="9"/>
      <c r="D122" s="9"/>
      <c r="E122" s="9"/>
    </row>
    <row r="123" spans="3:5" ht="15.5" x14ac:dyDescent="0.35">
      <c r="C123" s="9"/>
      <c r="D123" s="9"/>
      <c r="E123" s="9"/>
    </row>
    <row r="124" spans="3:5" ht="15.5" x14ac:dyDescent="0.35">
      <c r="C124" s="9"/>
      <c r="D124" s="9"/>
      <c r="E124" s="9"/>
    </row>
    <row r="125" spans="3:5" ht="15.5" x14ac:dyDescent="0.35">
      <c r="C125" s="9"/>
      <c r="D125" s="9"/>
      <c r="E125" s="9"/>
    </row>
    <row r="129" spans="3:5" ht="15.5" x14ac:dyDescent="0.35">
      <c r="C129" s="9"/>
      <c r="D129" s="9"/>
      <c r="E129" s="9"/>
    </row>
    <row r="130" spans="3:5" ht="15.5" x14ac:dyDescent="0.35">
      <c r="C130" s="9"/>
      <c r="D130" s="9"/>
      <c r="E130" s="9"/>
    </row>
    <row r="131" spans="3:5" ht="15.5" x14ac:dyDescent="0.35">
      <c r="C131" s="9"/>
      <c r="D131" s="9"/>
      <c r="E131" s="9"/>
    </row>
    <row r="132" spans="3:5" ht="15.5" x14ac:dyDescent="0.35">
      <c r="C132" s="9"/>
      <c r="D132" s="9"/>
      <c r="E132" s="9"/>
    </row>
    <row r="133" spans="3:5" ht="15.5" x14ac:dyDescent="0.35">
      <c r="C133" s="9"/>
      <c r="D133" s="9"/>
      <c r="E133" s="9"/>
    </row>
    <row r="134" spans="3:5" ht="15.5" x14ac:dyDescent="0.35">
      <c r="C134" s="9"/>
      <c r="D134" s="9"/>
      <c r="E134" s="9"/>
    </row>
    <row r="135" spans="3:5" ht="15.5" x14ac:dyDescent="0.35">
      <c r="C135" s="9"/>
      <c r="D135" s="9"/>
      <c r="E135" s="9"/>
    </row>
    <row r="139" spans="3:5" ht="15.5" x14ac:dyDescent="0.35">
      <c r="C139" s="9"/>
      <c r="D139" s="9"/>
      <c r="E139" s="9"/>
    </row>
    <row r="140" spans="3:5" ht="15.5" x14ac:dyDescent="0.35">
      <c r="C140" s="9"/>
      <c r="D140" s="9"/>
      <c r="E140" s="9"/>
    </row>
    <row r="141" spans="3:5" ht="15.5" x14ac:dyDescent="0.35">
      <c r="C141" s="9"/>
      <c r="D141" s="9"/>
      <c r="E141" s="9"/>
    </row>
    <row r="142" spans="3:5" ht="15.5" x14ac:dyDescent="0.35">
      <c r="C142" s="9"/>
      <c r="D142" s="9"/>
      <c r="E142" s="9"/>
    </row>
    <row r="143" spans="3:5" ht="15.5" x14ac:dyDescent="0.35">
      <c r="C143" s="9"/>
      <c r="D143" s="9"/>
      <c r="E143" s="9"/>
    </row>
    <row r="144" spans="3:5" ht="15.5" x14ac:dyDescent="0.35">
      <c r="C144" s="9"/>
      <c r="D144" s="9"/>
      <c r="E144" s="9"/>
    </row>
    <row r="145" spans="3:5" ht="15.5" x14ac:dyDescent="0.35">
      <c r="C145" s="9"/>
      <c r="D145" s="9"/>
      <c r="E145" s="9"/>
    </row>
    <row r="149" spans="3:5" ht="15.5" x14ac:dyDescent="0.35">
      <c r="C149" s="9"/>
      <c r="D149" s="9"/>
      <c r="E149" s="9"/>
    </row>
    <row r="150" spans="3:5" ht="15.5" x14ac:dyDescent="0.35">
      <c r="C150" s="9"/>
      <c r="D150" s="9"/>
      <c r="E150" s="9"/>
    </row>
    <row r="151" spans="3:5" ht="15.5" x14ac:dyDescent="0.35">
      <c r="C151" s="9"/>
      <c r="D151" s="9"/>
      <c r="E151" s="9"/>
    </row>
    <row r="152" spans="3:5" ht="15.5" x14ac:dyDescent="0.35">
      <c r="C152" s="9"/>
      <c r="D152" s="9"/>
      <c r="E152" s="9"/>
    </row>
    <row r="153" spans="3:5" ht="15.5" x14ac:dyDescent="0.35">
      <c r="C153" s="9"/>
      <c r="D153" s="9"/>
      <c r="E153" s="9"/>
    </row>
    <row r="154" spans="3:5" ht="15.5" x14ac:dyDescent="0.35">
      <c r="C154" s="9"/>
      <c r="D154" s="9"/>
      <c r="E154" s="9"/>
    </row>
    <row r="155" spans="3:5" ht="15.5" x14ac:dyDescent="0.35">
      <c r="C155" s="9"/>
      <c r="D155" s="9"/>
      <c r="E155" s="9"/>
    </row>
    <row r="157" spans="3:5" ht="15.5" x14ac:dyDescent="0.35">
      <c r="C157" s="8"/>
      <c r="D157" s="8"/>
    </row>
    <row r="159" spans="3:5" ht="15.5" x14ac:dyDescent="0.35">
      <c r="C159" s="9"/>
      <c r="D159" s="9"/>
      <c r="E159" s="9"/>
    </row>
    <row r="160" spans="3:5" ht="15.5" x14ac:dyDescent="0.35">
      <c r="C160" s="9"/>
      <c r="D160" s="9"/>
      <c r="E160" s="9"/>
    </row>
    <row r="161" spans="3:5" ht="15.5" x14ac:dyDescent="0.35">
      <c r="C161" s="9"/>
      <c r="D161" s="9"/>
      <c r="E161" s="9"/>
    </row>
    <row r="162" spans="3:5" ht="15.5" x14ac:dyDescent="0.35">
      <c r="C162" s="9"/>
      <c r="D162" s="9"/>
      <c r="E162" s="9"/>
    </row>
    <row r="163" spans="3:5" ht="15.5" x14ac:dyDescent="0.35">
      <c r="C163" s="9"/>
      <c r="D163" s="9"/>
      <c r="E163" s="9"/>
    </row>
    <row r="164" spans="3:5" ht="15.5" x14ac:dyDescent="0.35">
      <c r="C164" s="9"/>
      <c r="D164" s="9"/>
      <c r="E164" s="9"/>
    </row>
    <row r="165" spans="3:5" ht="15.5" x14ac:dyDescent="0.35">
      <c r="C165" s="9"/>
      <c r="D165" s="9"/>
      <c r="E165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FE25-C6D6-4D77-9C65-C9482D9E895E}">
  <dimension ref="A1:AV8"/>
  <sheetViews>
    <sheetView workbookViewId="0">
      <selection activeCell="B14" sqref="B14"/>
    </sheetView>
  </sheetViews>
  <sheetFormatPr baseColWidth="10" defaultRowHeight="12.5" x14ac:dyDescent="0.2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25">
      <c r="H1">
        <v>-5</v>
      </c>
      <c r="I1">
        <f>H1+0.25</f>
        <v>-4.75</v>
      </c>
      <c r="J1">
        <f t="shared" ref="J1:AV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si="0"/>
        <v>-3</v>
      </c>
      <c r="Q1">
        <f t="shared" si="0"/>
        <v>-2.75</v>
      </c>
      <c r="R1">
        <f t="shared" si="0"/>
        <v>-2.5</v>
      </c>
      <c r="S1">
        <f t="shared" si="0"/>
        <v>-2.25</v>
      </c>
      <c r="T1">
        <f t="shared" si="0"/>
        <v>-2</v>
      </c>
      <c r="U1">
        <f t="shared" si="0"/>
        <v>-1.75</v>
      </c>
      <c r="V1">
        <f t="shared" si="0"/>
        <v>-1.5</v>
      </c>
      <c r="W1">
        <f t="shared" si="0"/>
        <v>-1.25</v>
      </c>
      <c r="X1">
        <f t="shared" si="0"/>
        <v>-1</v>
      </c>
      <c r="Y1">
        <f t="shared" si="0"/>
        <v>-0.75</v>
      </c>
      <c r="Z1">
        <f t="shared" si="0"/>
        <v>-0.5</v>
      </c>
      <c r="AA1">
        <f t="shared" si="0"/>
        <v>-0.25</v>
      </c>
      <c r="AB1">
        <f t="shared" si="0"/>
        <v>0</v>
      </c>
      <c r="AC1">
        <f t="shared" si="0"/>
        <v>0.25</v>
      </c>
      <c r="AD1">
        <f t="shared" si="0"/>
        <v>0.5</v>
      </c>
      <c r="AE1">
        <f t="shared" si="0"/>
        <v>0.75</v>
      </c>
      <c r="AF1">
        <f t="shared" si="0"/>
        <v>1</v>
      </c>
      <c r="AG1">
        <f t="shared" si="0"/>
        <v>1.25</v>
      </c>
      <c r="AH1">
        <f t="shared" si="0"/>
        <v>1.5</v>
      </c>
      <c r="AI1">
        <f t="shared" si="0"/>
        <v>1.75</v>
      </c>
      <c r="AJ1">
        <f t="shared" si="0"/>
        <v>2</v>
      </c>
      <c r="AK1">
        <f t="shared" si="0"/>
        <v>2.25</v>
      </c>
      <c r="AL1">
        <f t="shared" si="0"/>
        <v>2.5</v>
      </c>
      <c r="AM1">
        <f t="shared" si="0"/>
        <v>2.75</v>
      </c>
      <c r="AN1">
        <f t="shared" si="0"/>
        <v>3</v>
      </c>
      <c r="AO1">
        <f t="shared" si="0"/>
        <v>3.25</v>
      </c>
      <c r="AP1">
        <f t="shared" si="0"/>
        <v>3.5</v>
      </c>
      <c r="AQ1">
        <f t="shared" si="0"/>
        <v>3.75</v>
      </c>
      <c r="AR1">
        <f t="shared" si="0"/>
        <v>4</v>
      </c>
      <c r="AS1">
        <f t="shared" si="0"/>
        <v>4.25</v>
      </c>
      <c r="AT1">
        <f t="shared" si="0"/>
        <v>4.5</v>
      </c>
      <c r="AU1">
        <f t="shared" si="0"/>
        <v>4.75</v>
      </c>
      <c r="AV1">
        <f t="shared" si="0"/>
        <v>5</v>
      </c>
    </row>
    <row r="2" spans="1:48" x14ac:dyDescent="0.25">
      <c r="A2" t="s">
        <v>47</v>
      </c>
      <c r="B2">
        <f ca="1">(-1)^RANDBETWEEN(0,1)</f>
        <v>1</v>
      </c>
      <c r="C2" t="s">
        <v>49</v>
      </c>
      <c r="D2">
        <f ca="1">RANDBETWEEN(1,3)*(-1)^RANDBETWEEN(0,1)</f>
        <v>-2</v>
      </c>
      <c r="E2" t="s">
        <v>112</v>
      </c>
      <c r="F2">
        <f ca="1">RANDBETWEEN(1,3)*(-1)^RANDBETWEEN(0,1)</f>
        <v>-2</v>
      </c>
      <c r="G2" t="s">
        <v>19</v>
      </c>
      <c r="H2">
        <f ca="1">$B2*(H1-$D2)^2+$F2</f>
        <v>7</v>
      </c>
      <c r="I2">
        <f t="shared" ref="I2:AV2" ca="1" si="1">$B2*(I1-$D2)^2+$F2</f>
        <v>5.5625</v>
      </c>
      <c r="J2">
        <f t="shared" ca="1" si="1"/>
        <v>4.25</v>
      </c>
      <c r="K2">
        <f t="shared" ca="1" si="1"/>
        <v>3.0625</v>
      </c>
      <c r="L2">
        <f t="shared" ca="1" si="1"/>
        <v>2</v>
      </c>
      <c r="M2">
        <f t="shared" ca="1" si="1"/>
        <v>1.0625</v>
      </c>
      <c r="N2">
        <f t="shared" ca="1" si="1"/>
        <v>0.25</v>
      </c>
      <c r="O2">
        <f t="shared" ca="1" si="1"/>
        <v>-0.4375</v>
      </c>
      <c r="P2">
        <f t="shared" ca="1" si="1"/>
        <v>-1</v>
      </c>
      <c r="Q2">
        <f t="shared" ca="1" si="1"/>
        <v>-1.4375</v>
      </c>
      <c r="R2">
        <f t="shared" ca="1" si="1"/>
        <v>-1.75</v>
      </c>
      <c r="S2">
        <f t="shared" ca="1" si="1"/>
        <v>-1.9375</v>
      </c>
      <c r="T2">
        <f t="shared" ca="1" si="1"/>
        <v>-2</v>
      </c>
      <c r="U2">
        <f t="shared" ca="1" si="1"/>
        <v>-1.9375</v>
      </c>
      <c r="V2">
        <f t="shared" ca="1" si="1"/>
        <v>-1.75</v>
      </c>
      <c r="W2">
        <f t="shared" ca="1" si="1"/>
        <v>-1.4375</v>
      </c>
      <c r="X2">
        <f t="shared" ca="1" si="1"/>
        <v>-1</v>
      </c>
      <c r="Y2">
        <f t="shared" ca="1" si="1"/>
        <v>-0.4375</v>
      </c>
      <c r="Z2">
        <f t="shared" ca="1" si="1"/>
        <v>0.25</v>
      </c>
      <c r="AA2">
        <f t="shared" ca="1" si="1"/>
        <v>1.0625</v>
      </c>
      <c r="AB2">
        <f t="shared" ca="1" si="1"/>
        <v>2</v>
      </c>
      <c r="AC2">
        <f t="shared" ca="1" si="1"/>
        <v>3.0625</v>
      </c>
      <c r="AD2">
        <f t="shared" ca="1" si="1"/>
        <v>4.25</v>
      </c>
      <c r="AE2">
        <f t="shared" ca="1" si="1"/>
        <v>5.5625</v>
      </c>
      <c r="AF2">
        <f t="shared" ca="1" si="1"/>
        <v>7</v>
      </c>
      <c r="AG2">
        <f t="shared" ca="1" si="1"/>
        <v>8.5625</v>
      </c>
      <c r="AH2">
        <f t="shared" ca="1" si="1"/>
        <v>10.25</v>
      </c>
      <c r="AI2">
        <f t="shared" ca="1" si="1"/>
        <v>12.0625</v>
      </c>
      <c r="AJ2">
        <f t="shared" ca="1" si="1"/>
        <v>14</v>
      </c>
      <c r="AK2">
        <f t="shared" ca="1" si="1"/>
        <v>16.0625</v>
      </c>
      <c r="AL2">
        <f t="shared" ca="1" si="1"/>
        <v>18.25</v>
      </c>
      <c r="AM2">
        <f t="shared" ca="1" si="1"/>
        <v>20.5625</v>
      </c>
      <c r="AN2">
        <f t="shared" ca="1" si="1"/>
        <v>23</v>
      </c>
      <c r="AO2">
        <f t="shared" ca="1" si="1"/>
        <v>25.5625</v>
      </c>
      <c r="AP2">
        <f t="shared" ca="1" si="1"/>
        <v>28.25</v>
      </c>
      <c r="AQ2">
        <f t="shared" ca="1" si="1"/>
        <v>31.0625</v>
      </c>
      <c r="AR2">
        <f t="shared" ca="1" si="1"/>
        <v>34</v>
      </c>
      <c r="AS2">
        <f t="shared" ca="1" si="1"/>
        <v>37.0625</v>
      </c>
      <c r="AT2">
        <f t="shared" ca="1" si="1"/>
        <v>40.25</v>
      </c>
      <c r="AU2">
        <f t="shared" ca="1" si="1"/>
        <v>43.5625</v>
      </c>
      <c r="AV2">
        <f t="shared" ca="1" si="1"/>
        <v>47</v>
      </c>
    </row>
    <row r="4" spans="1:48" x14ac:dyDescent="0.25">
      <c r="H4">
        <v>-5</v>
      </c>
      <c r="I4">
        <f>H4+0.25</f>
        <v>-4.75</v>
      </c>
      <c r="J4">
        <f t="shared" ref="J4:AV4" si="2">I4+0.25</f>
        <v>-4.5</v>
      </c>
      <c r="K4">
        <f t="shared" si="2"/>
        <v>-4.25</v>
      </c>
      <c r="L4">
        <f t="shared" si="2"/>
        <v>-4</v>
      </c>
      <c r="M4">
        <f t="shared" si="2"/>
        <v>-3.75</v>
      </c>
      <c r="N4">
        <f t="shared" si="2"/>
        <v>-3.5</v>
      </c>
      <c r="O4">
        <f t="shared" si="2"/>
        <v>-3.25</v>
      </c>
      <c r="P4">
        <f t="shared" si="2"/>
        <v>-3</v>
      </c>
      <c r="Q4">
        <f t="shared" si="2"/>
        <v>-2.75</v>
      </c>
      <c r="R4">
        <f t="shared" si="2"/>
        <v>-2.5</v>
      </c>
      <c r="S4">
        <f t="shared" si="2"/>
        <v>-2.25</v>
      </c>
      <c r="T4">
        <f t="shared" si="2"/>
        <v>-2</v>
      </c>
      <c r="U4">
        <f t="shared" si="2"/>
        <v>-1.75</v>
      </c>
      <c r="V4">
        <f t="shared" si="2"/>
        <v>-1.5</v>
      </c>
      <c r="W4">
        <f t="shared" si="2"/>
        <v>-1.25</v>
      </c>
      <c r="X4">
        <f t="shared" si="2"/>
        <v>-1</v>
      </c>
      <c r="Y4">
        <f t="shared" si="2"/>
        <v>-0.75</v>
      </c>
      <c r="Z4">
        <f t="shared" si="2"/>
        <v>-0.5</v>
      </c>
      <c r="AA4">
        <f t="shared" si="2"/>
        <v>-0.25</v>
      </c>
      <c r="AB4">
        <f t="shared" si="2"/>
        <v>0</v>
      </c>
      <c r="AC4">
        <f t="shared" si="2"/>
        <v>0.25</v>
      </c>
      <c r="AD4">
        <f t="shared" si="2"/>
        <v>0.5</v>
      </c>
      <c r="AE4">
        <f t="shared" si="2"/>
        <v>0.75</v>
      </c>
      <c r="AF4">
        <f t="shared" si="2"/>
        <v>1</v>
      </c>
      <c r="AG4">
        <f t="shared" si="2"/>
        <v>1.25</v>
      </c>
      <c r="AH4">
        <f t="shared" si="2"/>
        <v>1.5</v>
      </c>
      <c r="AI4">
        <f t="shared" si="2"/>
        <v>1.75</v>
      </c>
      <c r="AJ4">
        <f t="shared" si="2"/>
        <v>2</v>
      </c>
      <c r="AK4">
        <f t="shared" si="2"/>
        <v>2.25</v>
      </c>
      <c r="AL4">
        <f t="shared" si="2"/>
        <v>2.5</v>
      </c>
      <c r="AM4">
        <f t="shared" si="2"/>
        <v>2.75</v>
      </c>
      <c r="AN4">
        <f t="shared" si="2"/>
        <v>3</v>
      </c>
      <c r="AO4">
        <f t="shared" si="2"/>
        <v>3.25</v>
      </c>
      <c r="AP4">
        <f t="shared" si="2"/>
        <v>3.5</v>
      </c>
      <c r="AQ4">
        <f t="shared" si="2"/>
        <v>3.75</v>
      </c>
      <c r="AR4">
        <f t="shared" si="2"/>
        <v>4</v>
      </c>
      <c r="AS4">
        <f t="shared" si="2"/>
        <v>4.25</v>
      </c>
      <c r="AT4">
        <f t="shared" si="2"/>
        <v>4.5</v>
      </c>
      <c r="AU4">
        <f t="shared" si="2"/>
        <v>4.75</v>
      </c>
      <c r="AV4">
        <f t="shared" si="2"/>
        <v>5</v>
      </c>
    </row>
    <row r="5" spans="1:48" x14ac:dyDescent="0.25">
      <c r="A5" t="s">
        <v>47</v>
      </c>
      <c r="B5">
        <f ca="1">(-1)^RANDBETWEEN(0,1)</f>
        <v>-1</v>
      </c>
      <c r="C5" t="s">
        <v>49</v>
      </c>
      <c r="D5">
        <f ca="1">RANDBETWEEN(1,3)*(-1)^RANDBETWEEN(0,1)</f>
        <v>-2</v>
      </c>
      <c r="E5" t="s">
        <v>112</v>
      </c>
      <c r="F5">
        <f ca="1">RANDBETWEEN(1,3)*(-1)^RANDBETWEEN(0,1)</f>
        <v>-3</v>
      </c>
      <c r="G5" t="s">
        <v>19</v>
      </c>
      <c r="H5">
        <f ca="1">$B5*(H4-$D5)^2+$F5</f>
        <v>-12</v>
      </c>
      <c r="I5">
        <f t="shared" ref="I5:AV5" ca="1" si="3">$B5*(I4-$D5)^2+$F5</f>
        <v>-10.5625</v>
      </c>
      <c r="J5">
        <f t="shared" ca="1" si="3"/>
        <v>-9.25</v>
      </c>
      <c r="K5">
        <f t="shared" ca="1" si="3"/>
        <v>-8.0625</v>
      </c>
      <c r="L5">
        <f t="shared" ca="1" si="3"/>
        <v>-7</v>
      </c>
      <c r="M5">
        <f t="shared" ca="1" si="3"/>
        <v>-6.0625</v>
      </c>
      <c r="N5">
        <f t="shared" ca="1" si="3"/>
        <v>-5.25</v>
      </c>
      <c r="O5">
        <f t="shared" ca="1" si="3"/>
        <v>-4.5625</v>
      </c>
      <c r="P5">
        <f t="shared" ca="1" si="3"/>
        <v>-4</v>
      </c>
      <c r="Q5">
        <f t="shared" ca="1" si="3"/>
        <v>-3.5625</v>
      </c>
      <c r="R5">
        <f t="shared" ca="1" si="3"/>
        <v>-3.25</v>
      </c>
      <c r="S5">
        <f t="shared" ca="1" si="3"/>
        <v>-3.0625</v>
      </c>
      <c r="T5">
        <f t="shared" ca="1" si="3"/>
        <v>-3</v>
      </c>
      <c r="U5">
        <f t="shared" ca="1" si="3"/>
        <v>-3.0625</v>
      </c>
      <c r="V5">
        <f t="shared" ca="1" si="3"/>
        <v>-3.25</v>
      </c>
      <c r="W5">
        <f t="shared" ca="1" si="3"/>
        <v>-3.5625</v>
      </c>
      <c r="X5">
        <f t="shared" ca="1" si="3"/>
        <v>-4</v>
      </c>
      <c r="Y5">
        <f t="shared" ca="1" si="3"/>
        <v>-4.5625</v>
      </c>
      <c r="Z5">
        <f t="shared" ca="1" si="3"/>
        <v>-5.25</v>
      </c>
      <c r="AA5">
        <f t="shared" ca="1" si="3"/>
        <v>-6.0625</v>
      </c>
      <c r="AB5">
        <f t="shared" ca="1" si="3"/>
        <v>-7</v>
      </c>
      <c r="AC5">
        <f t="shared" ca="1" si="3"/>
        <v>-8.0625</v>
      </c>
      <c r="AD5">
        <f t="shared" ca="1" si="3"/>
        <v>-9.25</v>
      </c>
      <c r="AE5">
        <f t="shared" ca="1" si="3"/>
        <v>-10.5625</v>
      </c>
      <c r="AF5">
        <f t="shared" ca="1" si="3"/>
        <v>-12</v>
      </c>
      <c r="AG5">
        <f t="shared" ca="1" si="3"/>
        <v>-13.5625</v>
      </c>
      <c r="AH5">
        <f t="shared" ca="1" si="3"/>
        <v>-15.25</v>
      </c>
      <c r="AI5">
        <f t="shared" ca="1" si="3"/>
        <v>-17.0625</v>
      </c>
      <c r="AJ5">
        <f t="shared" ca="1" si="3"/>
        <v>-19</v>
      </c>
      <c r="AK5">
        <f t="shared" ca="1" si="3"/>
        <v>-21.0625</v>
      </c>
      <c r="AL5">
        <f t="shared" ca="1" si="3"/>
        <v>-23.25</v>
      </c>
      <c r="AM5">
        <f t="shared" ca="1" si="3"/>
        <v>-25.5625</v>
      </c>
      <c r="AN5">
        <f t="shared" ca="1" si="3"/>
        <v>-28</v>
      </c>
      <c r="AO5">
        <f t="shared" ca="1" si="3"/>
        <v>-30.5625</v>
      </c>
      <c r="AP5">
        <f t="shared" ca="1" si="3"/>
        <v>-33.25</v>
      </c>
      <c r="AQ5">
        <f t="shared" ca="1" si="3"/>
        <v>-36.0625</v>
      </c>
      <c r="AR5">
        <f t="shared" ca="1" si="3"/>
        <v>-39</v>
      </c>
      <c r="AS5">
        <f t="shared" ca="1" si="3"/>
        <v>-42.0625</v>
      </c>
      <c r="AT5">
        <f t="shared" ca="1" si="3"/>
        <v>-45.25</v>
      </c>
      <c r="AU5">
        <f t="shared" ca="1" si="3"/>
        <v>-48.5625</v>
      </c>
      <c r="AV5">
        <f t="shared" ca="1" si="3"/>
        <v>-52</v>
      </c>
    </row>
    <row r="7" spans="1:48" x14ac:dyDescent="0.25">
      <c r="H7">
        <v>-5</v>
      </c>
      <c r="I7">
        <f>H7+0.25</f>
        <v>-4.75</v>
      </c>
      <c r="J7">
        <f t="shared" ref="J7:AV7" si="4">I7+0.25</f>
        <v>-4.5</v>
      </c>
      <c r="K7">
        <f t="shared" si="4"/>
        <v>-4.25</v>
      </c>
      <c r="L7">
        <f t="shared" si="4"/>
        <v>-4</v>
      </c>
      <c r="M7">
        <f t="shared" si="4"/>
        <v>-3.75</v>
      </c>
      <c r="N7">
        <f t="shared" si="4"/>
        <v>-3.5</v>
      </c>
      <c r="O7">
        <f t="shared" si="4"/>
        <v>-3.25</v>
      </c>
      <c r="P7">
        <f t="shared" si="4"/>
        <v>-3</v>
      </c>
      <c r="Q7">
        <f t="shared" si="4"/>
        <v>-2.75</v>
      </c>
      <c r="R7">
        <f t="shared" si="4"/>
        <v>-2.5</v>
      </c>
      <c r="S7">
        <f t="shared" si="4"/>
        <v>-2.25</v>
      </c>
      <c r="T7">
        <f t="shared" si="4"/>
        <v>-2</v>
      </c>
      <c r="U7">
        <f t="shared" si="4"/>
        <v>-1.75</v>
      </c>
      <c r="V7">
        <f t="shared" si="4"/>
        <v>-1.5</v>
      </c>
      <c r="W7">
        <f t="shared" si="4"/>
        <v>-1.25</v>
      </c>
      <c r="X7">
        <f t="shared" si="4"/>
        <v>-1</v>
      </c>
      <c r="Y7">
        <f t="shared" si="4"/>
        <v>-0.75</v>
      </c>
      <c r="Z7">
        <f t="shared" si="4"/>
        <v>-0.5</v>
      </c>
      <c r="AA7">
        <f t="shared" si="4"/>
        <v>-0.25</v>
      </c>
      <c r="AB7">
        <f t="shared" si="4"/>
        <v>0</v>
      </c>
      <c r="AC7">
        <f t="shared" si="4"/>
        <v>0.25</v>
      </c>
      <c r="AD7">
        <f t="shared" si="4"/>
        <v>0.5</v>
      </c>
      <c r="AE7">
        <f t="shared" si="4"/>
        <v>0.75</v>
      </c>
      <c r="AF7">
        <f t="shared" si="4"/>
        <v>1</v>
      </c>
      <c r="AG7">
        <f t="shared" si="4"/>
        <v>1.25</v>
      </c>
      <c r="AH7">
        <f t="shared" si="4"/>
        <v>1.5</v>
      </c>
      <c r="AI7">
        <f t="shared" si="4"/>
        <v>1.75</v>
      </c>
      <c r="AJ7">
        <f t="shared" si="4"/>
        <v>2</v>
      </c>
      <c r="AK7">
        <f t="shared" si="4"/>
        <v>2.25</v>
      </c>
      <c r="AL7">
        <f t="shared" si="4"/>
        <v>2.5</v>
      </c>
      <c r="AM7">
        <f t="shared" si="4"/>
        <v>2.75</v>
      </c>
      <c r="AN7">
        <f t="shared" si="4"/>
        <v>3</v>
      </c>
      <c r="AO7">
        <f t="shared" si="4"/>
        <v>3.25</v>
      </c>
      <c r="AP7">
        <f t="shared" si="4"/>
        <v>3.5</v>
      </c>
      <c r="AQ7">
        <f t="shared" si="4"/>
        <v>3.75</v>
      </c>
      <c r="AR7">
        <f t="shared" si="4"/>
        <v>4</v>
      </c>
      <c r="AS7">
        <f t="shared" si="4"/>
        <v>4.25</v>
      </c>
      <c r="AT7">
        <f t="shared" si="4"/>
        <v>4.5</v>
      </c>
      <c r="AU7">
        <f t="shared" si="4"/>
        <v>4.75</v>
      </c>
      <c r="AV7">
        <f t="shared" si="4"/>
        <v>5</v>
      </c>
    </row>
    <row r="8" spans="1:48" x14ac:dyDescent="0.25">
      <c r="A8" t="s">
        <v>47</v>
      </c>
      <c r="B8">
        <f ca="1">(-1)^RANDBETWEEN(0,1)</f>
        <v>-1</v>
      </c>
      <c r="C8" t="s">
        <v>49</v>
      </c>
      <c r="D8">
        <f ca="1">RANDBETWEEN(1,3)*(-1)^RANDBETWEEN(0,1)</f>
        <v>-1</v>
      </c>
      <c r="E8" t="s">
        <v>112</v>
      </c>
      <c r="F8">
        <f ca="1">RANDBETWEEN(1,3)*(-1)^RANDBETWEEN(0,1)</f>
        <v>-2</v>
      </c>
      <c r="G8" t="s">
        <v>19</v>
      </c>
      <c r="H8">
        <f ca="1">$B8*(H7-$D8)^2+$F8</f>
        <v>-18</v>
      </c>
      <c r="I8">
        <f t="shared" ref="I8:AV8" ca="1" si="5">$B8*(I7-$D8)^2+$F8</f>
        <v>-16.0625</v>
      </c>
      <c r="J8">
        <f t="shared" ca="1" si="5"/>
        <v>-14.25</v>
      </c>
      <c r="K8">
        <f t="shared" ca="1" si="5"/>
        <v>-12.5625</v>
      </c>
      <c r="L8">
        <f t="shared" ca="1" si="5"/>
        <v>-11</v>
      </c>
      <c r="M8">
        <f t="shared" ca="1" si="5"/>
        <v>-9.5625</v>
      </c>
      <c r="N8">
        <f t="shared" ca="1" si="5"/>
        <v>-8.25</v>
      </c>
      <c r="O8">
        <f t="shared" ca="1" si="5"/>
        <v>-7.0625</v>
      </c>
      <c r="P8">
        <f t="shared" ca="1" si="5"/>
        <v>-6</v>
      </c>
      <c r="Q8">
        <f t="shared" ca="1" si="5"/>
        <v>-5.0625</v>
      </c>
      <c r="R8">
        <f t="shared" ca="1" si="5"/>
        <v>-4.25</v>
      </c>
      <c r="S8">
        <f t="shared" ca="1" si="5"/>
        <v>-3.5625</v>
      </c>
      <c r="T8">
        <f t="shared" ca="1" si="5"/>
        <v>-3</v>
      </c>
      <c r="U8">
        <f t="shared" ca="1" si="5"/>
        <v>-2.5625</v>
      </c>
      <c r="V8">
        <f t="shared" ca="1" si="5"/>
        <v>-2.25</v>
      </c>
      <c r="W8">
        <f t="shared" ca="1" si="5"/>
        <v>-2.0625</v>
      </c>
      <c r="X8">
        <f t="shared" ca="1" si="5"/>
        <v>-2</v>
      </c>
      <c r="Y8">
        <f t="shared" ca="1" si="5"/>
        <v>-2.0625</v>
      </c>
      <c r="Z8">
        <f t="shared" ca="1" si="5"/>
        <v>-2.25</v>
      </c>
      <c r="AA8">
        <f t="shared" ca="1" si="5"/>
        <v>-2.5625</v>
      </c>
      <c r="AB8">
        <f t="shared" ca="1" si="5"/>
        <v>-3</v>
      </c>
      <c r="AC8">
        <f t="shared" ca="1" si="5"/>
        <v>-3.5625</v>
      </c>
      <c r="AD8">
        <f t="shared" ca="1" si="5"/>
        <v>-4.25</v>
      </c>
      <c r="AE8">
        <f t="shared" ca="1" si="5"/>
        <v>-5.0625</v>
      </c>
      <c r="AF8">
        <f t="shared" ca="1" si="5"/>
        <v>-6</v>
      </c>
      <c r="AG8">
        <f t="shared" ca="1" si="5"/>
        <v>-7.0625</v>
      </c>
      <c r="AH8">
        <f t="shared" ca="1" si="5"/>
        <v>-8.25</v>
      </c>
      <c r="AI8">
        <f t="shared" ca="1" si="5"/>
        <v>-9.5625</v>
      </c>
      <c r="AJ8">
        <f t="shared" ca="1" si="5"/>
        <v>-11</v>
      </c>
      <c r="AK8">
        <f t="shared" ca="1" si="5"/>
        <v>-12.5625</v>
      </c>
      <c r="AL8">
        <f t="shared" ca="1" si="5"/>
        <v>-14.25</v>
      </c>
      <c r="AM8">
        <f t="shared" ca="1" si="5"/>
        <v>-16.0625</v>
      </c>
      <c r="AN8">
        <f t="shared" ca="1" si="5"/>
        <v>-18</v>
      </c>
      <c r="AO8">
        <f t="shared" ca="1" si="5"/>
        <v>-20.0625</v>
      </c>
      <c r="AP8">
        <f t="shared" ca="1" si="5"/>
        <v>-22.25</v>
      </c>
      <c r="AQ8">
        <f t="shared" ca="1" si="5"/>
        <v>-24.5625</v>
      </c>
      <c r="AR8">
        <f t="shared" ca="1" si="5"/>
        <v>-27</v>
      </c>
      <c r="AS8">
        <f t="shared" ca="1" si="5"/>
        <v>-29.5625</v>
      </c>
      <c r="AT8">
        <f t="shared" ca="1" si="5"/>
        <v>-32.25</v>
      </c>
      <c r="AU8">
        <f t="shared" ca="1" si="5"/>
        <v>-35.0625</v>
      </c>
      <c r="AV8">
        <f t="shared" ca="1" si="5"/>
        <v>-38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9C1C-DA59-4FF3-BC36-2995D01BAAD5}">
  <dimension ref="A2:P59"/>
  <sheetViews>
    <sheetView workbookViewId="0">
      <selection sqref="A1:XFD1048576"/>
    </sheetView>
  </sheetViews>
  <sheetFormatPr baseColWidth="10" defaultRowHeight="12.5" x14ac:dyDescent="0.25"/>
  <cols>
    <col min="1" max="1" width="13.1796875" customWidth="1"/>
    <col min="5" max="5" width="28.81640625" bestFit="1" customWidth="1"/>
    <col min="6" max="6" width="32.54296875" bestFit="1" customWidth="1"/>
    <col min="8" max="8" width="21.1796875" customWidth="1"/>
    <col min="9" max="9" width="32.26953125" bestFit="1" customWidth="1"/>
    <col min="10" max="10" width="16.26953125" bestFit="1" customWidth="1"/>
    <col min="11" max="11" width="34" bestFit="1" customWidth="1"/>
    <col min="12" max="12" width="28.7265625" bestFit="1" customWidth="1"/>
    <col min="13" max="13" width="16.26953125" bestFit="1" customWidth="1"/>
    <col min="14" max="14" width="27.453125" bestFit="1" customWidth="1"/>
  </cols>
  <sheetData>
    <row r="2" spans="2:9" x14ac:dyDescent="0.25">
      <c r="B2" t="s">
        <v>47</v>
      </c>
      <c r="C2" s="7">
        <f ca="1">ROUND(RAND()*6+1,2)</f>
        <v>3.04</v>
      </c>
      <c r="E2" t="s">
        <v>47</v>
      </c>
      <c r="F2" s="7">
        <f ca="1">ROUND(RAND()*6+1,2)</f>
        <v>3.82</v>
      </c>
      <c r="H2" t="s">
        <v>47</v>
      </c>
      <c r="I2" s="7">
        <f ca="1">ROUND(RAND()*6+1,2)</f>
        <v>4.07</v>
      </c>
    </row>
    <row r="3" spans="2:9" x14ac:dyDescent="0.25">
      <c r="B3" t="s">
        <v>22</v>
      </c>
      <c r="C3" s="7">
        <f ca="1">ROUND(RAND()*6+1,2)</f>
        <v>5.69</v>
      </c>
      <c r="E3" t="s">
        <v>22</v>
      </c>
      <c r="F3" s="7">
        <f ca="1">ROUND(RAND()*6+1,2)</f>
        <v>4.49</v>
      </c>
      <c r="H3" t="s">
        <v>22</v>
      </c>
      <c r="I3" s="7">
        <f ca="1">ROUND(RAND()*6+1,2)</f>
        <v>3.12</v>
      </c>
    </row>
    <row r="4" spans="2:9" x14ac:dyDescent="0.25">
      <c r="B4" t="s">
        <v>48</v>
      </c>
      <c r="C4">
        <f ca="1">ROUND(SQRT(C2^2+C3^2),2)</f>
        <v>6.45</v>
      </c>
      <c r="E4" t="s">
        <v>48</v>
      </c>
      <c r="F4">
        <f ca="1">ROUND(SQRT(F2^2+F3^2),2)</f>
        <v>5.9</v>
      </c>
      <c r="H4" t="s">
        <v>48</v>
      </c>
      <c r="I4">
        <f ca="1">ROUND(SQRT(I2^2+I3^2),2)</f>
        <v>5.13</v>
      </c>
    </row>
    <row r="5" spans="2:9" x14ac:dyDescent="0.25">
      <c r="B5" t="s">
        <v>154</v>
      </c>
      <c r="C5" s="7">
        <f ca="1">ROUND(ASIN(C2/C4)/2/PI()*360,2)</f>
        <v>28.12</v>
      </c>
      <c r="E5" t="s">
        <v>154</v>
      </c>
      <c r="F5" s="7">
        <f ca="1">ROUND(ASIN(F2/F4)/2/PI()*360,2)</f>
        <v>40.35</v>
      </c>
      <c r="H5" t="s">
        <v>154</v>
      </c>
      <c r="I5" s="7">
        <f ca="1">ROUND(ASIN(I2/I4)/2/PI()*360,2)</f>
        <v>52.5</v>
      </c>
    </row>
    <row r="6" spans="2:9" x14ac:dyDescent="0.25">
      <c r="B6" t="s">
        <v>155</v>
      </c>
      <c r="C6">
        <f ca="1">90-C5</f>
        <v>61.879999999999995</v>
      </c>
      <c r="E6" t="s">
        <v>155</v>
      </c>
      <c r="F6">
        <f ca="1">90-F5</f>
        <v>49.65</v>
      </c>
      <c r="H6" t="s">
        <v>155</v>
      </c>
      <c r="I6">
        <f ca="1">90-I5</f>
        <v>37.5</v>
      </c>
    </row>
    <row r="7" spans="2:9" x14ac:dyDescent="0.25">
      <c r="B7" t="s">
        <v>123</v>
      </c>
      <c r="C7">
        <f ca="1">ROUND(C2*C3/2,2)</f>
        <v>8.65</v>
      </c>
      <c r="E7" t="s">
        <v>123</v>
      </c>
      <c r="F7">
        <f ca="1">ROUND(F2*F3/2,2)</f>
        <v>8.58</v>
      </c>
      <c r="H7" t="s">
        <v>123</v>
      </c>
      <c r="I7">
        <f ca="1">ROUND(I2*I3/2,2)</f>
        <v>6.35</v>
      </c>
    </row>
    <row r="10" spans="2:9" x14ac:dyDescent="0.25">
      <c r="B10" t="s">
        <v>47</v>
      </c>
      <c r="C10" s="7">
        <f ca="1">ROUND(RAND()*6+1,2)</f>
        <v>1.18</v>
      </c>
      <c r="E10" t="s">
        <v>47</v>
      </c>
      <c r="F10" s="7">
        <f ca="1">ROUND(RAND()*6+1,2)</f>
        <v>2.5299999999999998</v>
      </c>
      <c r="H10" t="s">
        <v>47</v>
      </c>
      <c r="I10" s="7">
        <f ca="1">ROUND(RAND()*6+1,2)</f>
        <v>3.67</v>
      </c>
    </row>
    <row r="11" spans="2:9" x14ac:dyDescent="0.25">
      <c r="B11" t="s">
        <v>22</v>
      </c>
      <c r="C11" s="7">
        <f ca="1">ROUND(RAND()*6+1,2)</f>
        <v>6.55</v>
      </c>
      <c r="E11" t="s">
        <v>22</v>
      </c>
      <c r="F11" s="7">
        <f ca="1">ROUND(RAND()*6+1,2)</f>
        <v>5.6</v>
      </c>
      <c r="H11" t="s">
        <v>22</v>
      </c>
      <c r="I11" s="7">
        <f ca="1">ROUND(RAND()*6+1,2)</f>
        <v>1.82</v>
      </c>
    </row>
    <row r="12" spans="2:9" x14ac:dyDescent="0.25">
      <c r="B12" t="s">
        <v>48</v>
      </c>
      <c r="C12">
        <f ca="1">ROUND(SQRT(C10^2+C11^2),2)</f>
        <v>6.66</v>
      </c>
      <c r="E12" t="s">
        <v>48</v>
      </c>
      <c r="F12">
        <f ca="1">ROUND(SQRT(F10^2+F11^2),2)</f>
        <v>6.14</v>
      </c>
      <c r="H12" t="s">
        <v>48</v>
      </c>
      <c r="I12">
        <f ca="1">ROUND(SQRT(I10^2+I11^2),2)</f>
        <v>4.0999999999999996</v>
      </c>
    </row>
    <row r="13" spans="2:9" x14ac:dyDescent="0.25">
      <c r="B13" t="s">
        <v>154</v>
      </c>
      <c r="C13" s="7">
        <f ca="1">ROUND(ASIN(C10/C12)/2/PI()*360,2)</f>
        <v>10.210000000000001</v>
      </c>
      <c r="E13" t="s">
        <v>154</v>
      </c>
      <c r="F13" s="7">
        <f ca="1">ROUND(ASIN(F10/F12)/2/PI()*360,2)</f>
        <v>24.33</v>
      </c>
      <c r="H13" t="s">
        <v>154</v>
      </c>
      <c r="I13" s="7">
        <f ca="1">ROUND(ASIN(I10/I12)/2/PI()*360,2)</f>
        <v>63.52</v>
      </c>
    </row>
    <row r="14" spans="2:9" x14ac:dyDescent="0.25">
      <c r="B14" t="s">
        <v>155</v>
      </c>
      <c r="C14">
        <f ca="1">90-C13</f>
        <v>79.789999999999992</v>
      </c>
      <c r="E14" t="s">
        <v>155</v>
      </c>
      <c r="F14">
        <f ca="1">90-F13</f>
        <v>65.67</v>
      </c>
      <c r="H14" t="s">
        <v>155</v>
      </c>
      <c r="I14">
        <f ca="1">90-I13</f>
        <v>26.479999999999997</v>
      </c>
    </row>
    <row r="15" spans="2:9" x14ac:dyDescent="0.25">
      <c r="B15" t="s">
        <v>123</v>
      </c>
      <c r="C15">
        <f ca="1">ROUND(C10*C11/2,2)</f>
        <v>3.86</v>
      </c>
      <c r="E15" t="s">
        <v>123</v>
      </c>
      <c r="F15">
        <f ca="1">ROUND(F10*F11/2,2)</f>
        <v>7.08</v>
      </c>
      <c r="H15" t="s">
        <v>123</v>
      </c>
      <c r="I15">
        <f ca="1">ROUND(I10*I11/2,2)</f>
        <v>3.34</v>
      </c>
    </row>
    <row r="18" spans="1:16" x14ac:dyDescent="0.25">
      <c r="B18" t="s">
        <v>47</v>
      </c>
      <c r="C18" s="7">
        <f ca="1">ROUND(RAND()*6+1,2)</f>
        <v>4</v>
      </c>
      <c r="E18" t="s">
        <v>47</v>
      </c>
      <c r="F18" s="7">
        <f ca="1">ROUND(RAND()*6+1,2)</f>
        <v>3.84</v>
      </c>
      <c r="H18" t="s">
        <v>47</v>
      </c>
      <c r="I18" s="7">
        <f ca="1">ROUND(RAND()*6+1,2)</f>
        <v>6.11</v>
      </c>
    </row>
    <row r="19" spans="1:16" x14ac:dyDescent="0.25">
      <c r="B19" t="s">
        <v>22</v>
      </c>
      <c r="C19" s="7">
        <f ca="1">ROUND(RAND()*6+1,2)</f>
        <v>5.65</v>
      </c>
      <c r="E19" t="s">
        <v>22</v>
      </c>
      <c r="F19" s="7">
        <f ca="1">ROUND(RAND()*6+1,2)</f>
        <v>5.17</v>
      </c>
      <c r="H19" t="s">
        <v>22</v>
      </c>
      <c r="I19" s="7">
        <f ca="1">ROUND(RAND()*6+1,2)</f>
        <v>2.37</v>
      </c>
    </row>
    <row r="20" spans="1:16" x14ac:dyDescent="0.25">
      <c r="B20" t="s">
        <v>48</v>
      </c>
      <c r="C20">
        <f ca="1">ROUND(SQRT(C18^2+C19^2),2)</f>
        <v>6.92</v>
      </c>
      <c r="E20" t="s">
        <v>48</v>
      </c>
      <c r="F20">
        <f ca="1">ROUND(SQRT(F18^2+F19^2),2)</f>
        <v>6.44</v>
      </c>
      <c r="H20" t="s">
        <v>48</v>
      </c>
      <c r="I20">
        <f ca="1">ROUND(SQRT(I18^2+I19^2),2)</f>
        <v>6.55</v>
      </c>
    </row>
    <row r="21" spans="1:16" x14ac:dyDescent="0.25">
      <c r="B21" t="s">
        <v>154</v>
      </c>
      <c r="C21" s="7">
        <f ca="1">ROUND(ASIN(C18/C20)/2/PI()*360,2)</f>
        <v>35.31</v>
      </c>
      <c r="E21" t="s">
        <v>154</v>
      </c>
      <c r="F21" s="7">
        <f ca="1">ROUND(ASIN(F18/F20)/2/PI()*360,2)</f>
        <v>36.6</v>
      </c>
      <c r="H21" t="s">
        <v>154</v>
      </c>
      <c r="I21" s="7">
        <f ca="1">ROUND(ASIN(I18/I20)/2/PI()*360,2)</f>
        <v>68.88</v>
      </c>
    </row>
    <row r="22" spans="1:16" x14ac:dyDescent="0.25">
      <c r="B22" t="s">
        <v>155</v>
      </c>
      <c r="C22">
        <f ca="1">90-C21</f>
        <v>54.69</v>
      </c>
      <c r="E22" t="s">
        <v>155</v>
      </c>
      <c r="F22">
        <f ca="1">90-F21</f>
        <v>53.4</v>
      </c>
      <c r="H22" t="s">
        <v>155</v>
      </c>
      <c r="I22">
        <f ca="1">90-I21</f>
        <v>21.120000000000005</v>
      </c>
    </row>
    <row r="23" spans="1:16" x14ac:dyDescent="0.25">
      <c r="B23" t="s">
        <v>123</v>
      </c>
      <c r="C23">
        <f ca="1">ROUND(C18*C19/2,2)</f>
        <v>11.3</v>
      </c>
      <c r="E23" t="s">
        <v>123</v>
      </c>
      <c r="F23">
        <f ca="1">ROUND(F18*F19/2,2)</f>
        <v>9.93</v>
      </c>
      <c r="H23" t="s">
        <v>123</v>
      </c>
      <c r="I23">
        <f ca="1">ROUND(I18*I19/2,2)</f>
        <v>7.24</v>
      </c>
    </row>
    <row r="24" spans="1:16" x14ac:dyDescent="0.25">
      <c r="C24" s="7"/>
    </row>
    <row r="25" spans="1:16" x14ac:dyDescent="0.25">
      <c r="C25" t="s">
        <v>156</v>
      </c>
      <c r="J25" s="15"/>
    </row>
    <row r="27" spans="1:16" x14ac:dyDescent="0.25">
      <c r="A27">
        <f ca="1">ROUND(RAND()*8-0.5,0)</f>
        <v>7</v>
      </c>
      <c r="B27" t="str">
        <f ca="1">"a = "&amp;C2&amp;" und b = "&amp;C3</f>
        <v>a = 3,04 und b = 5,69</v>
      </c>
      <c r="C27" s="7"/>
      <c r="E27" t="s">
        <v>157</v>
      </c>
      <c r="F27" t="str">
        <f ca="1">"c² = a² + b² = "&amp;C2&amp;"² + "&amp;C3&amp;"² = "&amp;C4^2</f>
        <v>c² = a² + b² = 3,04² + 5,69² = 41,6025</v>
      </c>
      <c r="G27" t="str">
        <f ca="1">"=&gt; c = "&amp;C4</f>
        <v>=&gt; c = 6,45</v>
      </c>
      <c r="H27" t="s">
        <v>158</v>
      </c>
      <c r="I27" t="str">
        <f ca="1">"tan(α) = a:b "&amp;" = "&amp;$C$2&amp;" : "&amp;C3&amp;" = "&amp;ROUND($C$2/C3,2)</f>
        <v>tan(α) = a:b  = 3,04 : 5,69 = 0,53</v>
      </c>
      <c r="J27" s="7" t="str">
        <f ca="1">"=&gt; α = "&amp;$C$5&amp;"°"</f>
        <v>=&gt; α = 28,12°</v>
      </c>
      <c r="K27" t="s">
        <v>159</v>
      </c>
      <c r="L27" t="str">
        <f ca="1">"β = 90° - α = 90° - "&amp;$C$5&amp;"°"</f>
        <v>β = 90° - α = 90° - 28,12°</v>
      </c>
      <c r="M27" t="str">
        <f ca="1">"=&gt; β = "&amp;$C$6&amp;"°"</f>
        <v>=&gt; β = 61,88°</v>
      </c>
      <c r="N27" t="s">
        <v>160</v>
      </c>
      <c r="O27" t="str">
        <f ca="1">"A = a · b : 2 = "&amp;$C$2&amp;" · "&amp;$C$3&amp;" : 2"</f>
        <v>A = a · b : 2 = 3,04 · 5,69 : 2</v>
      </c>
      <c r="P27" t="str">
        <f ca="1">"=&gt; A = "&amp;$C$7</f>
        <v>=&gt; A = 8,65</v>
      </c>
    </row>
    <row r="28" spans="1:16" x14ac:dyDescent="0.25">
      <c r="A28">
        <f ca="1">MOD(A27+1,9)</f>
        <v>8</v>
      </c>
      <c r="B28" t="str">
        <f ca="1">"a = "&amp;C10&amp;" und c = "&amp;C12</f>
        <v>a = 1,18 und c = 6,66</v>
      </c>
      <c r="C28" s="7"/>
      <c r="E28" t="s">
        <v>161</v>
      </c>
      <c r="F28" t="str">
        <f ca="1">"b² = c² - a² = "&amp;C12&amp;"² - "&amp;C10&amp;"² = "&amp;C11^2</f>
        <v>b² = c² - a² = 6,66² - 1,18² = 42,9025</v>
      </c>
      <c r="G28" t="str">
        <f ca="1">"=&gt; b = "&amp;C11</f>
        <v>=&gt; b = 6,55</v>
      </c>
      <c r="H28" t="s">
        <v>158</v>
      </c>
      <c r="I28" t="str">
        <f ca="1">"sin(α) = a:c "&amp;" = "&amp;C10&amp;" : "&amp;C12&amp;" = "&amp;ROUND(C10/C12,2)</f>
        <v>sin(α) = a:c  = 1,18 : 6,66 = 0,18</v>
      </c>
      <c r="J28" s="7" t="str">
        <f ca="1">"=&gt; α = "&amp;C13&amp;"°"</f>
        <v>=&gt; α = 10,21°</v>
      </c>
      <c r="K28" t="s">
        <v>159</v>
      </c>
      <c r="L28" t="str">
        <f ca="1">"β = 90° - α = 90° - "&amp;C13&amp;"°"</f>
        <v>β = 90° - α = 90° - 10,21°</v>
      </c>
      <c r="M28" t="str">
        <f ca="1">"=&gt; β = "&amp;C14&amp;"°"</f>
        <v>=&gt; β = 79,79°</v>
      </c>
      <c r="N28" t="s">
        <v>160</v>
      </c>
      <c r="O28" t="str">
        <f ca="1">"A = a · b : 2 = "&amp;C10&amp;" · "&amp;C11&amp;" : 2"</f>
        <v>A = a · b : 2 = 1,18 · 6,55 : 2</v>
      </c>
      <c r="P28" t="str">
        <f ca="1">"=&gt; A = "&amp;C15</f>
        <v>=&gt; A = 3,86</v>
      </c>
    </row>
    <row r="29" spans="1:16" x14ac:dyDescent="0.25">
      <c r="A29">
        <f t="shared" ref="A29:A35" ca="1" si="0">MOD(A28+1,9)</f>
        <v>0</v>
      </c>
      <c r="B29" t="str">
        <f ca="1">"b = "&amp;C19&amp;" und c = "&amp;C20</f>
        <v>b = 5,65 und c = 6,92</v>
      </c>
      <c r="E29" t="s">
        <v>162</v>
      </c>
      <c r="F29" t="str">
        <f ca="1">"a² = c² - b² = "&amp;C20&amp;"² - "&amp;C19&amp;"² = "&amp;C18^2</f>
        <v>a² = c² - b² = 6,92² - 5,65² = 16</v>
      </c>
      <c r="G29" t="str">
        <f ca="1">"=&gt; a = "&amp;C18</f>
        <v>=&gt; a = 4</v>
      </c>
      <c r="H29" t="s">
        <v>158</v>
      </c>
      <c r="I29" t="str">
        <f ca="1">"cos(α) = b:c "&amp;" = "&amp;C19&amp;" : "&amp;C20&amp;" = "&amp;ROUND(C19/C20,2)</f>
        <v>cos(α) = b:c  = 5,65 : 6,92 = 0,82</v>
      </c>
      <c r="J29" s="7" t="str">
        <f ca="1">"=&gt; α = "&amp;C21&amp;"°"</f>
        <v>=&gt; α = 35,31°</v>
      </c>
      <c r="K29" t="s">
        <v>159</v>
      </c>
      <c r="L29" t="str">
        <f ca="1">"β = 90° - α = 90° - "&amp;C21&amp;"°"</f>
        <v>β = 90° - α = 90° - 35,31°</v>
      </c>
      <c r="M29" t="str">
        <f ca="1">"=&gt; β = "&amp;C22&amp;"°"</f>
        <v>=&gt; β = 54,69°</v>
      </c>
      <c r="N29" t="s">
        <v>160</v>
      </c>
      <c r="O29" t="str">
        <f ca="1">"A = a · b : 2 = "&amp;C18&amp;" · "&amp;C19&amp;" : 2"</f>
        <v>A = a · b : 2 = 4 · 5,65 : 2</v>
      </c>
      <c r="P29" t="str">
        <f ca="1">"=&gt; A = "&amp;C23</f>
        <v>=&gt; A = 11,3</v>
      </c>
    </row>
    <row r="30" spans="1:16" x14ac:dyDescent="0.25">
      <c r="A30">
        <f t="shared" ca="1" si="0"/>
        <v>1</v>
      </c>
      <c r="B30" t="str">
        <f ca="1">"a = "&amp;F2&amp;" und α = "&amp;F5&amp;"°"</f>
        <v>a = 3,82 und α = 40,35°</v>
      </c>
      <c r="E30" t="s">
        <v>159</v>
      </c>
      <c r="F30" t="str">
        <f ca="1">"β = 90° - α = 90° - "&amp;F5&amp;"°"</f>
        <v>β = 90° - α = 90° - 40,35°</v>
      </c>
      <c r="G30" t="str">
        <f ca="1">"=&gt; β = "&amp;F6&amp;"°"</f>
        <v>=&gt; β = 49,65°</v>
      </c>
      <c r="H30" t="s">
        <v>163</v>
      </c>
      <c r="I30" t="str">
        <f ca="1">"c = a : sin(α)"&amp;" = "&amp;F2&amp;" : sin("&amp;F5&amp;"°)  "</f>
        <v xml:space="preserve">c = a : sin(α) = 3,82 : sin(40,35°)  </v>
      </c>
      <c r="J30" s="7" t="str">
        <f ca="1">"=&gt; c = "&amp;F4</f>
        <v>=&gt; c = 5,9</v>
      </c>
      <c r="K30" t="s">
        <v>161</v>
      </c>
      <c r="L30" t="str">
        <f ca="1">"b² = c² - a² = "&amp;F4&amp;"² - "&amp;F2&amp;"² = "&amp;F3^2</f>
        <v>b² = c² - a² = 5,9² - 3,82² = 20,1601</v>
      </c>
      <c r="M30" t="str">
        <f ca="1">"=&gt; b = "&amp;F3</f>
        <v>=&gt; b = 4,49</v>
      </c>
      <c r="N30" t="s">
        <v>160</v>
      </c>
      <c r="O30" t="str">
        <f ca="1">"A = a · b : 2 = "&amp;F2&amp;" · "&amp;F3&amp;" : 2"</f>
        <v>A = a · b : 2 = 3,82 · 4,49 : 2</v>
      </c>
      <c r="P30" t="str">
        <f ca="1">"=&gt; A = "&amp;F7</f>
        <v>=&gt; A = 8,58</v>
      </c>
    </row>
    <row r="31" spans="1:16" x14ac:dyDescent="0.25">
      <c r="A31">
        <f t="shared" ca="1" si="0"/>
        <v>2</v>
      </c>
      <c r="B31" t="str">
        <f ca="1">"a = "&amp;F10&amp;" und β = "&amp;F14&amp;"°"</f>
        <v>a = 2,53 und β = 65,67°</v>
      </c>
      <c r="E31" t="s">
        <v>164</v>
      </c>
      <c r="F31" t="str">
        <f ca="1">"α = 90° - β = 90° - "&amp;F14&amp;"°"</f>
        <v>α = 90° - β = 90° - 65,67°</v>
      </c>
      <c r="G31" t="str">
        <f ca="1">"=&gt; α = "&amp;F13&amp;"°"</f>
        <v>=&gt; α = 24,33°</v>
      </c>
      <c r="H31" t="s">
        <v>163</v>
      </c>
      <c r="I31" t="str">
        <f ca="1">"c = a : cos(β)"&amp;" = "&amp;F10&amp;" : cos("&amp;F14&amp;"°)  "</f>
        <v xml:space="preserve">c = a : cos(β) = 2,53 : cos(65,67°)  </v>
      </c>
      <c r="J31" s="7" t="str">
        <f ca="1">"=&gt; c = "&amp;F12</f>
        <v>=&gt; c = 6,14</v>
      </c>
      <c r="K31" t="s">
        <v>161</v>
      </c>
      <c r="L31" t="str">
        <f ca="1">"b² = c² - a² = "&amp;F12&amp;"² - "&amp;F10&amp;"² = "&amp;F11^2</f>
        <v>b² = c² - a² = 6,14² - 2,53² = 31,36</v>
      </c>
      <c r="M31" t="str">
        <f ca="1">"=&gt; b = "&amp;F11</f>
        <v>=&gt; b = 5,6</v>
      </c>
      <c r="N31" t="s">
        <v>160</v>
      </c>
      <c r="O31" t="str">
        <f ca="1">"A = a · b : 2 = "&amp;F10&amp;" · "&amp;F11&amp;" : 2"</f>
        <v>A = a · b : 2 = 2,53 · 5,6 : 2</v>
      </c>
      <c r="P31" t="str">
        <f ca="1">"=&gt; A = "&amp;F15</f>
        <v>=&gt; A = 7,08</v>
      </c>
    </row>
    <row r="32" spans="1:16" x14ac:dyDescent="0.25">
      <c r="A32">
        <f t="shared" ca="1" si="0"/>
        <v>3</v>
      </c>
      <c r="B32" t="str">
        <f ca="1">"b = "&amp;F19&amp;" und α = "&amp;F21&amp;"°"</f>
        <v>b = 5,17 und α = 36,6°</v>
      </c>
      <c r="E32" t="s">
        <v>159</v>
      </c>
      <c r="F32" t="str">
        <f ca="1">"β = 90° - α = 90° - "&amp;F21&amp;"°"</f>
        <v>β = 90° - α = 90° - 36,6°</v>
      </c>
      <c r="G32" t="str">
        <f ca="1">"=&gt; β = "&amp;F22&amp;"°"</f>
        <v>=&gt; β = 53,4°</v>
      </c>
      <c r="H32" t="s">
        <v>163</v>
      </c>
      <c r="I32" t="str">
        <f ca="1">"c = b : cos(α)"&amp;" = "&amp;F19&amp;" : cos("&amp;F21&amp;"°)  "</f>
        <v xml:space="preserve">c = b : cos(α) = 5,17 : cos(36,6°)  </v>
      </c>
      <c r="J32" s="7" t="str">
        <f ca="1">"=&gt; c = "&amp;F20</f>
        <v>=&gt; c = 6,44</v>
      </c>
      <c r="K32" t="s">
        <v>162</v>
      </c>
      <c r="L32" t="str">
        <f ca="1">"a² = c² - b² = "&amp;F20&amp;"² - "&amp;F19&amp;"² = "&amp;F18^2</f>
        <v>a² = c² - b² = 6,44² - 5,17² = 14,7456</v>
      </c>
      <c r="M32" t="str">
        <f ca="1">"=&gt; a = "&amp;F18</f>
        <v>=&gt; a = 3,84</v>
      </c>
      <c r="N32" t="s">
        <v>160</v>
      </c>
      <c r="O32" t="str">
        <f ca="1">"A = a · b : 2 = "&amp;F18&amp;" · "&amp;F19&amp;" : 2"</f>
        <v>A = a · b : 2 = 3,84 · 5,17 : 2</v>
      </c>
      <c r="P32" t="str">
        <f ca="1">"=&gt; A = "&amp;F23</f>
        <v>=&gt; A = 9,93</v>
      </c>
    </row>
    <row r="33" spans="1:16" x14ac:dyDescent="0.25">
      <c r="A33">
        <f t="shared" ca="1" si="0"/>
        <v>4</v>
      </c>
      <c r="B33" t="str">
        <f ca="1">"b = "&amp;I3&amp;" und β = "&amp;I6&amp;"°"</f>
        <v>b = 3,12 und β = 37,5°</v>
      </c>
      <c r="E33" t="s">
        <v>164</v>
      </c>
      <c r="F33" t="str">
        <f ca="1">"α = 90° - β = 90° - "&amp;I6&amp;"°"</f>
        <v>α = 90° - β = 90° - 37,5°</v>
      </c>
      <c r="G33" t="str">
        <f ca="1">"=&gt; α = "&amp;I5&amp;"°"</f>
        <v>=&gt; α = 52,5°</v>
      </c>
      <c r="H33" t="s">
        <v>163</v>
      </c>
      <c r="I33" t="str">
        <f ca="1">"c = b : sin(β)"&amp;" = "&amp;I3&amp;" : sin("&amp;I6&amp;"°)  "</f>
        <v xml:space="preserve">c = b : sin(β) = 3,12 : sin(37,5°)  </v>
      </c>
      <c r="J33" s="7" t="str">
        <f ca="1">"=&gt; c = "&amp;I4</f>
        <v>=&gt; c = 5,13</v>
      </c>
      <c r="K33" t="s">
        <v>162</v>
      </c>
      <c r="L33" t="str">
        <f ca="1">"a² = c² - b² = "&amp;I4&amp;"² - "&amp;I3&amp;"² = "&amp;I2^2</f>
        <v>a² = c² - b² = 5,13² - 3,12² = 16,5649</v>
      </c>
      <c r="M33" t="str">
        <f ca="1">"=&gt; a = "&amp;I2</f>
        <v>=&gt; a = 4,07</v>
      </c>
      <c r="N33" t="s">
        <v>160</v>
      </c>
      <c r="O33" t="str">
        <f ca="1">"A = a · b : 2 = "&amp;I2&amp;" · "&amp;I3&amp;" : 2"</f>
        <v>A = a · b : 2 = 4,07 · 3,12 : 2</v>
      </c>
      <c r="P33" t="str">
        <f ca="1">"=&gt; A = "&amp;I7</f>
        <v>=&gt; A = 6,35</v>
      </c>
    </row>
    <row r="34" spans="1:16" x14ac:dyDescent="0.25">
      <c r="A34">
        <f t="shared" ca="1" si="0"/>
        <v>5</v>
      </c>
      <c r="B34" t="str">
        <f ca="1">"c = "&amp;I12&amp;" und α = "&amp;I13&amp;"°"</f>
        <v>c = 4,1 und α = 63,52°</v>
      </c>
      <c r="E34" t="s">
        <v>159</v>
      </c>
      <c r="F34" t="str">
        <f ca="1">"β = 90° - α = 90° - "&amp;I13&amp;"°"</f>
        <v>β = 90° - α = 90° - 63,52°</v>
      </c>
      <c r="G34" t="str">
        <f ca="1">"=&gt; β = "&amp;I14&amp;"°"</f>
        <v>=&gt; β = 26,48°</v>
      </c>
      <c r="H34" t="s">
        <v>165</v>
      </c>
      <c r="I34" t="str">
        <f ca="1">"a = c · sin(α)"&amp;" = "&amp;I12&amp;" · sin("&amp;I13&amp;"°)  "</f>
        <v xml:space="preserve">a = c · sin(α) = 4,1 · sin(63,52°)  </v>
      </c>
      <c r="J34" s="7" t="str">
        <f ca="1">"=&gt; a = "&amp;I10</f>
        <v>=&gt; a = 3,67</v>
      </c>
      <c r="K34" t="s">
        <v>161</v>
      </c>
      <c r="L34" t="str">
        <f ca="1">"b² = c² - a² = "&amp;I12&amp;"² - "&amp;I10&amp;"² = "&amp;I11^2</f>
        <v>b² = c² - a² = 4,1² - 3,67² = 3,3124</v>
      </c>
      <c r="M34" t="str">
        <f ca="1">"=&gt; b = "&amp;I11</f>
        <v>=&gt; b = 1,82</v>
      </c>
      <c r="N34" t="s">
        <v>160</v>
      </c>
      <c r="O34" t="str">
        <f ca="1">"A = a · b : 2 = "&amp;I10&amp;" · "&amp;I11&amp;" : 2"</f>
        <v>A = a · b : 2 = 3,67 · 1,82 : 2</v>
      </c>
      <c r="P34" t="str">
        <f ca="1">"=&gt; A = "&amp;I15</f>
        <v>=&gt; A = 3,34</v>
      </c>
    </row>
    <row r="35" spans="1:16" x14ac:dyDescent="0.25">
      <c r="A35">
        <f t="shared" ca="1" si="0"/>
        <v>6</v>
      </c>
      <c r="B35" t="str">
        <f ca="1">"c = "&amp;I20&amp;" und β = "&amp;I22&amp;"°"</f>
        <v>c = 6,55 und β = 21,12°</v>
      </c>
      <c r="E35" t="s">
        <v>164</v>
      </c>
      <c r="F35" t="str">
        <f ca="1">"α = 90° - β = 90° - "&amp;I22&amp;"°"</f>
        <v>α = 90° - β = 90° - 21,12°</v>
      </c>
      <c r="G35" t="str">
        <f ca="1">"=&gt; α = "&amp;I21&amp;"°"</f>
        <v>=&gt; α = 68,88°</v>
      </c>
      <c r="H35" t="s">
        <v>165</v>
      </c>
      <c r="I35" t="str">
        <f ca="1">"a = c · cos(β)"&amp;" = "&amp;I20&amp;" · cos("&amp;I22&amp;"°)  "</f>
        <v xml:space="preserve">a = c · cos(β) = 6,55 · cos(21,12°)  </v>
      </c>
      <c r="J35" s="7" t="str">
        <f ca="1">"=&gt; a = "&amp;I18</f>
        <v>=&gt; a = 6,11</v>
      </c>
      <c r="K35" t="s">
        <v>161</v>
      </c>
      <c r="L35" t="str">
        <f ca="1">"b² = c² - a² = "&amp;I20&amp;"² - "&amp;I18&amp;"² = "&amp;I19^2</f>
        <v>b² = c² - a² = 6,55² - 6,11² = 5,6169</v>
      </c>
      <c r="M35" t="str">
        <f ca="1">"=&gt; b = "&amp;I19</f>
        <v>=&gt; b = 2,37</v>
      </c>
      <c r="N35" t="s">
        <v>160</v>
      </c>
      <c r="O35" t="str">
        <f ca="1">"A = a · b : 2 = "&amp;I18&amp;" · "&amp;I19&amp;" : 2"</f>
        <v>A = a · b : 2 = 6,11 · 2,37 : 2</v>
      </c>
      <c r="P35" t="str">
        <f ca="1">"=&gt; A = "&amp;I23</f>
        <v>=&gt; A = 7,24</v>
      </c>
    </row>
    <row r="40" spans="1:16" x14ac:dyDescent="0.25">
      <c r="A40">
        <v>1</v>
      </c>
      <c r="B40" t="str">
        <f ca="1">VLOOKUP($A40,$A$27:$F$36,2,FALSE)</f>
        <v>a = 3,82 und α = 40,35°</v>
      </c>
      <c r="E40" t="str">
        <f ca="1">VLOOKUP($A40,$A$27:$F$36,5,FALSE)</f>
        <v>Berechne β mit Winkelsummensatz</v>
      </c>
      <c r="F40" t="str">
        <f ca="1">VLOOKUP($A40,$A$27:$F$36,6,FALSE)</f>
        <v>β = 90° - α = 90° - 40,35°</v>
      </c>
      <c r="G40" t="str">
        <f ca="1">VLOOKUP($A40,$A$27:$P$36,7,FALSE)</f>
        <v>=&gt; β = 49,65°</v>
      </c>
      <c r="H40" t="str">
        <f ca="1">VLOOKUP($A40,$A$27:$P$36,8,FALSE)</f>
        <v>Berechne c mit Sinus, Kosinus, ...</v>
      </c>
      <c r="I40" t="str">
        <f ca="1">VLOOKUP($A40,$A$27:$P$36,9,FALSE)</f>
        <v xml:space="preserve">c = a : sin(α) = 3,82 : sin(40,35°)  </v>
      </c>
      <c r="J40" t="str">
        <f ca="1">VLOOKUP($A40,$A$27:$P$36,10,FALSE)</f>
        <v>=&gt; c = 5,9</v>
      </c>
      <c r="K40" t="str">
        <f ca="1">VLOOKUP($A40,$A$27:$P$36,11,FALSE)</f>
        <v>Berechne Seite b mit Pythagoras</v>
      </c>
      <c r="L40" t="str">
        <f ca="1">VLOOKUP($A40,$A$27:$P$36,12,FALSE)</f>
        <v>b² = c² - a² = 5,9² - 3,82² = 20,1601</v>
      </c>
      <c r="M40" t="str">
        <f ca="1">VLOOKUP($A40,$A$27:$P$36,13,FALSE)</f>
        <v>=&gt; b = 4,49</v>
      </c>
      <c r="N40" t="str">
        <f ca="1">VLOOKUP($A40,$A$27:$P$36,14,FALSE)</f>
        <v>Berechne Flächeninhalt A = g · h : 2</v>
      </c>
      <c r="O40" t="str">
        <f ca="1">VLOOKUP($A40,$A$27:$P$36,15,FALSE)</f>
        <v>A = a · b : 2 = 3,82 · 4,49 : 2</v>
      </c>
      <c r="P40" t="str">
        <f ca="1">VLOOKUP($A40,$A$27:$P$36,16,FALSE)</f>
        <v>=&gt; A = 8,58</v>
      </c>
    </row>
    <row r="41" spans="1:16" x14ac:dyDescent="0.25">
      <c r="A41">
        <v>4</v>
      </c>
      <c r="B41" t="str">
        <f ca="1">VLOOKUP($A41,$A$27:$F$36,2,FALSE)</f>
        <v>b = 3,12 und β = 37,5°</v>
      </c>
      <c r="E41" t="str">
        <f ca="1">VLOOKUP($A41,$A$27:$F$36,5,FALSE)</f>
        <v>Berechne α mit Winkelsummensatz</v>
      </c>
      <c r="F41" t="str">
        <f ca="1">VLOOKUP($A41,$A$27:$F$36,6,FALSE)</f>
        <v>α = 90° - β = 90° - 37,5°</v>
      </c>
      <c r="G41" t="str">
        <f ca="1">VLOOKUP($A41,$A$27:$P$36,7,FALSE)</f>
        <v>=&gt; α = 52,5°</v>
      </c>
      <c r="H41" t="str">
        <f ca="1">VLOOKUP($A41,$A$27:$P$36,8,FALSE)</f>
        <v>Berechne c mit Sinus, Kosinus, ...</v>
      </c>
      <c r="I41" t="str">
        <f ca="1">VLOOKUP($A41,$A$27:$P$36,9,FALSE)</f>
        <v xml:space="preserve">c = b : sin(β) = 3,12 : sin(37,5°)  </v>
      </c>
      <c r="J41" t="str">
        <f ca="1">VLOOKUP($A41,$A$27:$P$36,10,FALSE)</f>
        <v>=&gt; c = 5,13</v>
      </c>
      <c r="K41" t="str">
        <f ca="1">VLOOKUP($A41,$A$27:$P$36,11,FALSE)</f>
        <v>Berechne Seite a mit Pythagoras</v>
      </c>
      <c r="L41" t="str">
        <f ca="1">VLOOKUP($A41,$A$27:$P$36,12,FALSE)</f>
        <v>a² = c² - b² = 5,13² - 3,12² = 16,5649</v>
      </c>
      <c r="M41" t="str">
        <f ca="1">VLOOKUP($A41,$A$27:$P$36,13,FALSE)</f>
        <v>=&gt; a = 4,07</v>
      </c>
      <c r="N41" t="str">
        <f ca="1">VLOOKUP($A41,$A$27:$P$36,14,FALSE)</f>
        <v>Berechne Flächeninhalt A = g · h : 2</v>
      </c>
      <c r="O41" t="str">
        <f ca="1">VLOOKUP($A41,$A$27:$P$36,15,FALSE)</f>
        <v>A = a · b : 2 = 4,07 · 3,12 : 2</v>
      </c>
      <c r="P41" t="str">
        <f ca="1">VLOOKUP($A41,$A$27:$P$36,16,FALSE)</f>
        <v>=&gt; A = 6,35</v>
      </c>
    </row>
    <row r="42" spans="1:16" x14ac:dyDescent="0.25">
      <c r="A42">
        <v>7</v>
      </c>
      <c r="B42" t="str">
        <f ca="1">VLOOKUP($A42,$A$27:$F$36,2,FALSE)</f>
        <v>a = 3,04 und b = 5,69</v>
      </c>
      <c r="E42" t="str">
        <f ca="1">VLOOKUP($A42,$A$27:$F$36,5,FALSE)</f>
        <v>Berechne Seite c mit Pythagoras</v>
      </c>
      <c r="F42" t="str">
        <f ca="1">VLOOKUP($A42,$A$27:$F$36,6,FALSE)</f>
        <v>c² = a² + b² = 3,04² + 5,69² = 41,6025</v>
      </c>
      <c r="G42" t="str">
        <f ca="1">VLOOKUP($A42,$A$27:$P$36,7,FALSE)</f>
        <v>=&gt; c = 6,45</v>
      </c>
      <c r="H42" t="str">
        <f ca="1">VLOOKUP($A42,$A$27:$P$36,8,FALSE)</f>
        <v>Berechne α mit Sinus, Kosinus, ...</v>
      </c>
      <c r="I42" t="str">
        <f ca="1">VLOOKUP($A42,$A$27:$P$36,9,FALSE)</f>
        <v>tan(α) = a:b  = 3,04 : 5,69 = 0,53</v>
      </c>
      <c r="J42" t="str">
        <f ca="1">VLOOKUP($A42,$A$27:$P$36,10,FALSE)</f>
        <v>=&gt; α = 28,12°</v>
      </c>
      <c r="K42" t="str">
        <f ca="1">VLOOKUP($A42,$A$27:$P$36,11,FALSE)</f>
        <v>Berechne β mit Winkelsummensatz</v>
      </c>
      <c r="L42" t="str">
        <f ca="1">VLOOKUP($A42,$A$27:$P$36,12,FALSE)</f>
        <v>β = 90° - α = 90° - 28,12°</v>
      </c>
      <c r="M42" t="str">
        <f ca="1">VLOOKUP($A42,$A$27:$P$36,13,FALSE)</f>
        <v>=&gt; β = 61,88°</v>
      </c>
      <c r="N42" t="str">
        <f ca="1">VLOOKUP($A42,$A$27:$P$36,14,FALSE)</f>
        <v>Berechne Flächeninhalt A = g · h : 2</v>
      </c>
      <c r="O42" t="str">
        <f ca="1">VLOOKUP($A42,$A$27:$P$36,15,FALSE)</f>
        <v>A = a · b : 2 = 3,04 · 5,69 : 2</v>
      </c>
      <c r="P42" t="str">
        <f ca="1">VLOOKUP($A42,$A$27:$P$36,16,FALSE)</f>
        <v>=&gt; A = 8,65</v>
      </c>
    </row>
    <row r="45" spans="1:16" x14ac:dyDescent="0.25">
      <c r="B45" t="s">
        <v>47</v>
      </c>
      <c r="C45">
        <f ca="1">ROUND(SQRT(C47^2-C46^2),2)</f>
        <v>1.65</v>
      </c>
      <c r="E45">
        <f ca="1">ROUND(RAND()*3-0.5,0)</f>
        <v>0</v>
      </c>
      <c r="F45" t="str">
        <f ca="1">"Eine Leiter der Länge "&amp;C47&amp;" m steht "&amp;C46&amp;" m von der"</f>
        <v>Eine Leiter der Länge 2,3 m steht 1,6 m von der</v>
      </c>
      <c r="G45" t="s">
        <v>166</v>
      </c>
      <c r="H45" t="s">
        <v>167</v>
      </c>
      <c r="I45" t="s">
        <v>168</v>
      </c>
    </row>
    <row r="46" spans="1:16" x14ac:dyDescent="0.25">
      <c r="B46" t="s">
        <v>22</v>
      </c>
      <c r="C46" s="7">
        <f ca="1">ROUND(RAND()*1+1,1)</f>
        <v>1.6</v>
      </c>
    </row>
    <row r="47" spans="1:16" x14ac:dyDescent="0.25">
      <c r="B47" t="s">
        <v>48</v>
      </c>
      <c r="C47" s="7">
        <f ca="1">ROUND(RAND()*3+2.1,1)</f>
        <v>2.2999999999999998</v>
      </c>
    </row>
    <row r="48" spans="1:16" x14ac:dyDescent="0.25">
      <c r="B48" t="s">
        <v>154</v>
      </c>
      <c r="C48" s="7">
        <f ca="1">ROUND(ASIN(C45/C47)/2/PI()*360,2)</f>
        <v>45.84</v>
      </c>
    </row>
    <row r="49" spans="2:10" x14ac:dyDescent="0.25">
      <c r="B49" t="s">
        <v>155</v>
      </c>
      <c r="C49">
        <f ca="1">90-C48</f>
        <v>44.16</v>
      </c>
    </row>
    <row r="50" spans="2:10" x14ac:dyDescent="0.25">
      <c r="B50" t="s">
        <v>123</v>
      </c>
      <c r="C50">
        <f ca="1">ROUND(C45*C46/2,2)</f>
        <v>1.32</v>
      </c>
    </row>
    <row r="53" spans="2:10" x14ac:dyDescent="0.25">
      <c r="B53" t="s">
        <v>47</v>
      </c>
      <c r="C53" s="7">
        <f ca="1">ROUND(RAND()*3+2.1,1)</f>
        <v>3.7</v>
      </c>
      <c r="F53" t="s">
        <v>169</v>
      </c>
      <c r="G53" t="str">
        <f>"darf der Anstellwinkel "&amp;C56&amp;"°"</f>
        <v>darf der Anstellwinkel 75°</v>
      </c>
      <c r="H53" t="s">
        <v>170</v>
      </c>
      <c r="I53" t="s">
        <v>171</v>
      </c>
      <c r="J53" t="str">
        <f ca="1">"Höhe von "&amp;C53&amp;" m zu erreichen?"</f>
        <v>Höhe von 3,7 m zu erreichen?</v>
      </c>
    </row>
    <row r="54" spans="2:10" x14ac:dyDescent="0.25">
      <c r="B54" t="s">
        <v>22</v>
      </c>
      <c r="C54">
        <f ca="1">ROUND(SQRT(C55^2-C53^2),2)</f>
        <v>0.99</v>
      </c>
    </row>
    <row r="55" spans="2:10" x14ac:dyDescent="0.25">
      <c r="B55" t="s">
        <v>48</v>
      </c>
      <c r="C55">
        <f ca="1">ROUND(C53/SIN(C56/180*PI()),2)</f>
        <v>3.83</v>
      </c>
    </row>
    <row r="56" spans="2:10" x14ac:dyDescent="0.25">
      <c r="B56" t="s">
        <v>154</v>
      </c>
      <c r="C56" s="7">
        <v>75</v>
      </c>
    </row>
    <row r="57" spans="2:10" x14ac:dyDescent="0.25">
      <c r="B57" t="s">
        <v>155</v>
      </c>
      <c r="C57">
        <f>90-C56</f>
        <v>15</v>
      </c>
    </row>
    <row r="58" spans="2:10" x14ac:dyDescent="0.25">
      <c r="B58" t="s">
        <v>123</v>
      </c>
    </row>
    <row r="59" spans="2:10" x14ac:dyDescent="0.25">
      <c r="C59" s="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3D7C-A46F-4997-99AE-E2932BD1F0C8}">
  <dimension ref="A1:AE165"/>
  <sheetViews>
    <sheetView workbookViewId="0">
      <selection sqref="A1:XFD1048576"/>
    </sheetView>
  </sheetViews>
  <sheetFormatPr baseColWidth="10" defaultRowHeight="12.5" x14ac:dyDescent="0.25"/>
  <cols>
    <col min="3" max="4" width="35" customWidth="1"/>
    <col min="5" max="5" width="2.54296875" bestFit="1" customWidth="1"/>
    <col min="6" max="6" width="5" bestFit="1" customWidth="1"/>
    <col min="7" max="8" width="2" bestFit="1" customWidth="1"/>
    <col min="9" max="10" width="2.08984375" bestFit="1" customWidth="1"/>
    <col min="11" max="12" width="2.54296875" bestFit="1" customWidth="1"/>
    <col min="13" max="13" width="2.54296875" customWidth="1"/>
    <col min="14" max="14" width="4" bestFit="1" customWidth="1"/>
    <col min="15" max="15" width="4" customWidth="1"/>
    <col min="16" max="16" width="4.36328125" customWidth="1"/>
    <col min="17" max="17" width="3" bestFit="1" customWidth="1"/>
    <col min="18" max="18" width="39.453125" customWidth="1"/>
    <col min="19" max="19" width="35.36328125" customWidth="1"/>
    <col min="20" max="20" width="38.453125" customWidth="1"/>
    <col min="21" max="21" width="47.36328125" bestFit="1" customWidth="1"/>
    <col min="22" max="22" width="19.36328125" bestFit="1" customWidth="1"/>
    <col min="23" max="23" width="5.54296875" bestFit="1" customWidth="1"/>
    <col min="25" max="25" width="3.08984375" bestFit="1" customWidth="1"/>
    <col min="26" max="26" width="5" bestFit="1" customWidth="1"/>
    <col min="27" max="27" width="6.54296875" bestFit="1" customWidth="1"/>
    <col min="28" max="28" width="3.54296875" bestFit="1" customWidth="1"/>
  </cols>
  <sheetData>
    <row r="1" spans="1:31" x14ac:dyDescent="0.25">
      <c r="B1">
        <v>13</v>
      </c>
      <c r="C1">
        <f ca="1">ROUND(RAND()*($B$1-1)+0.5,0)</f>
        <v>8</v>
      </c>
      <c r="R1" t="s">
        <v>128</v>
      </c>
      <c r="S1" t="s">
        <v>129</v>
      </c>
      <c r="T1" t="s">
        <v>130</v>
      </c>
      <c r="U1" t="s">
        <v>131</v>
      </c>
      <c r="V1" t="s">
        <v>132</v>
      </c>
      <c r="W1" t="s">
        <v>133</v>
      </c>
    </row>
    <row r="2" spans="1:31" x14ac:dyDescent="0.25">
      <c r="A2">
        <f ca="1">RANK(B2,$B$2:$B$25)</f>
        <v>22</v>
      </c>
      <c r="B2" s="11">
        <f ca="1">RAND()</f>
        <v>7.6170587743412566E-2</v>
      </c>
      <c r="C2" s="11" t="str">
        <f ca="1">"f(x) = x² "&amp;M2&amp;" "&amp;ABS(N2)&amp;"x "&amp;O2&amp;" "&amp;ABS(P2)</f>
        <v>f(x) = x² - 1x - 12</v>
      </c>
      <c r="D2" s="25" t="s">
        <v>140</v>
      </c>
      <c r="E2">
        <f t="shared" ref="E2:F4" ca="1" si="0">ROUND(RAND()*3+2,0)</f>
        <v>4</v>
      </c>
      <c r="F2">
        <f ca="1">IF(K2*E2*-1=Q2*L2,E2+1,Q2)</f>
        <v>3</v>
      </c>
      <c r="G2">
        <f ca="1">ROUND(RAND(),0)</f>
        <v>1</v>
      </c>
      <c r="H2">
        <f ca="1">ROUND(RAND(),0)</f>
        <v>0</v>
      </c>
      <c r="I2" t="str">
        <f t="shared" ref="I2:J10" ca="1" si="1">IF(G2=0,"+","-")</f>
        <v>-</v>
      </c>
      <c r="J2" t="str">
        <f t="shared" ca="1" si="1"/>
        <v>+</v>
      </c>
      <c r="K2">
        <f t="shared" ref="K2:L17" ca="1" si="2">IF(I2="+",1,-1)</f>
        <v>-1</v>
      </c>
      <c r="L2">
        <f t="shared" ca="1" si="2"/>
        <v>1</v>
      </c>
      <c r="M2" t="str">
        <f ca="1">IF(N2&gt;0,"+","-")</f>
        <v>-</v>
      </c>
      <c r="N2">
        <f ca="1">E2*K2+F2*L2</f>
        <v>-1</v>
      </c>
      <c r="O2" t="str">
        <f ca="1">IF(P2&gt;0,"+","-")</f>
        <v>-</v>
      </c>
      <c r="P2">
        <f ca="1">F2*E2*L2*K2</f>
        <v>-12</v>
      </c>
      <c r="Q2">
        <f ca="1">ROUND(RAND()*3+2,0)</f>
        <v>3</v>
      </c>
      <c r="R2" t="s">
        <v>141</v>
      </c>
      <c r="S2" t="str">
        <f ca="1">C2</f>
        <v>f(x) = x² - 1x - 12</v>
      </c>
      <c r="T2" t="str">
        <f ca="1">"= x² "&amp;M2&amp;" "&amp;ABS(N2)&amp;"x + "&amp;(ABS(N2)/2)^2&amp;" - "&amp;(ABS(N2)/2)^2&amp;" "&amp;O2&amp;" "&amp;ABS(P2)</f>
        <v>= x² - 1x + 0,25 - 0,25 - 12</v>
      </c>
      <c r="U2" t="str">
        <f ca="1">"= (x "&amp;M2&amp;" "&amp;(ABS(N2)/2)&amp;")² "&amp;Y2</f>
        <v>= (x - 0,5)² - 12,25</v>
      </c>
      <c r="X2">
        <f ca="1">-1*(ABS(N2)/2)^2+P2</f>
        <v>-12.25</v>
      </c>
      <c r="Y2" t="str">
        <f ca="1">IF(X2=0,"",IF(X2&gt;0,"+ "&amp;ABS(X2),"- "&amp;ABS(X2)))</f>
        <v>- 12,25</v>
      </c>
    </row>
    <row r="3" spans="1:31" x14ac:dyDescent="0.25">
      <c r="A3">
        <f t="shared" ref="A3:A25" ca="1" si="3">RANK(B3,$B$2:$B$25)</f>
        <v>16</v>
      </c>
      <c r="B3" s="11">
        <f t="shared" ref="B3:B25" ca="1" si="4">RAND()</f>
        <v>0.33755453759006915</v>
      </c>
      <c r="C3" s="11" t="str">
        <f ca="1">"f(x) = x² "&amp;M3&amp;" "&amp;ABS(N3)&amp;"x "&amp;O3&amp;" "&amp;ABS(P3)</f>
        <v>f(x) = x² - 7x + 12</v>
      </c>
      <c r="D3" s="11" t="s">
        <v>142</v>
      </c>
      <c r="E3">
        <f t="shared" ca="1" si="0"/>
        <v>3</v>
      </c>
      <c r="F3">
        <f ca="1">IF(K3*E3*-1=Q3*L3,E3+1,Q3)</f>
        <v>4</v>
      </c>
      <c r="G3">
        <f ca="1">ROUND(RAND(),0)</f>
        <v>1</v>
      </c>
      <c r="H3">
        <f ca="1">ROUND(RAND(),0)</f>
        <v>1</v>
      </c>
      <c r="I3" t="str">
        <f t="shared" ca="1" si="1"/>
        <v>-</v>
      </c>
      <c r="J3" t="str">
        <f t="shared" ca="1" si="1"/>
        <v>-</v>
      </c>
      <c r="K3">
        <f ca="1">IF(I3="+",1,-1)</f>
        <v>-1</v>
      </c>
      <c r="L3">
        <f ca="1">IF(J3="+",1,-1)</f>
        <v>-1</v>
      </c>
      <c r="M3" t="str">
        <f ca="1">IF(N3&gt;0,"+","-")</f>
        <v>-</v>
      </c>
      <c r="N3">
        <f ca="1">E3*K3+F3*L3</f>
        <v>-7</v>
      </c>
      <c r="O3" t="str">
        <f ca="1">IF(P3&gt;0,"+","-")</f>
        <v>+</v>
      </c>
      <c r="P3">
        <f ca="1">F3*E3*L3*K3</f>
        <v>12</v>
      </c>
      <c r="Q3">
        <f ca="1">ROUND(RAND()*3+2,0)</f>
        <v>4</v>
      </c>
      <c r="R3" t="str">
        <f ca="1">"PQ-Formel: p = "&amp;M3&amp;ABS(N3)&amp;", q = "&amp;O3&amp;ABS(P3)</f>
        <v>PQ-Formel: p = -7, q = +12</v>
      </c>
      <c r="S3" t="str">
        <f ca="1">"x1 = "&amp;-N3/2&amp;" + √("&amp;(ABS(N3)/2)^2&amp;Y3&amp;") = "&amp;-N3/2&amp;" + "&amp;AA3&amp;" = "&amp;AB3</f>
        <v>x1 = 3,5 + √(12,25- 12) = 3,5 + 0,5 = 4</v>
      </c>
      <c r="T3" t="str">
        <f ca="1">"x2 = "&amp;-N3/2&amp;" - √("&amp;(ABS(N3)/2)^2&amp;Y3&amp;") = "&amp;-N3/2&amp;" - "&amp;AA3&amp;" = "&amp;AC3</f>
        <v>x2 = 3,5 - √(12,25- 12) = 3,5 - 0,5 = 3</v>
      </c>
      <c r="U3" t="str">
        <f ca="1">"f(x) = (x"&amp;AD3&amp;") · (x"&amp;AE3&amp;")"</f>
        <v>f(x) = (x - 4) · (x - 3)</v>
      </c>
      <c r="X3">
        <f ca="1">P3</f>
        <v>12</v>
      </c>
      <c r="Y3" t="str">
        <f ca="1">IF(X3&lt;0,"+ "&amp;ABS(X3),"- "&amp;ABS(X3))</f>
        <v>- 12</v>
      </c>
      <c r="Z3">
        <f ca="1">(ABS(N3)/2)^2-X3</f>
        <v>0.25</v>
      </c>
      <c r="AA3">
        <f ca="1">SQRT(Z3)</f>
        <v>0.5</v>
      </c>
      <c r="AB3">
        <f ca="1">-N3/2+AA3</f>
        <v>4</v>
      </c>
      <c r="AC3">
        <f ca="1">-N3/2-AA3</f>
        <v>3</v>
      </c>
      <c r="AD3" t="str">
        <f ca="1">IF(AB3&lt;0," + "&amp;ABS(AB3)," - "&amp;ABS(AB3))</f>
        <v xml:space="preserve"> - 4</v>
      </c>
      <c r="AE3" t="str">
        <f ca="1">IF(AC3&lt;0," + "&amp;ABS(AC3)," - "&amp;ABS(AC3))</f>
        <v xml:space="preserve"> - 3</v>
      </c>
    </row>
    <row r="4" spans="1:31" x14ac:dyDescent="0.25">
      <c r="A4">
        <f t="shared" ca="1" si="3"/>
        <v>7</v>
      </c>
      <c r="B4" s="11">
        <f t="shared" ca="1" si="4"/>
        <v>0.63777676060299626</v>
      </c>
      <c r="C4" s="11" t="str">
        <f ca="1">"f(x) = (x"&amp;I4&amp;E4&amp;") · (x"&amp;J4&amp;F4&amp;")"</f>
        <v>f(x) = (x+3) · (x-5)</v>
      </c>
      <c r="D4" s="11" t="s">
        <v>143</v>
      </c>
      <c r="E4">
        <f t="shared" ca="1" si="0"/>
        <v>3</v>
      </c>
      <c r="F4">
        <f t="shared" ca="1" si="0"/>
        <v>5</v>
      </c>
      <c r="G4">
        <f t="shared" ref="G4:H13" ca="1" si="5">ROUND(RAND(),0)</f>
        <v>0</v>
      </c>
      <c r="H4">
        <f t="shared" ca="1" si="5"/>
        <v>1</v>
      </c>
      <c r="I4" t="str">
        <f t="shared" ca="1" si="1"/>
        <v>+</v>
      </c>
      <c r="J4" t="str">
        <f t="shared" ca="1" si="1"/>
        <v>-</v>
      </c>
      <c r="K4">
        <f t="shared" ca="1" si="2"/>
        <v>1</v>
      </c>
      <c r="L4">
        <f t="shared" ca="1" si="2"/>
        <v>-1</v>
      </c>
      <c r="M4" t="str">
        <f ca="1">IF(N4&gt;0,"+","")</f>
        <v/>
      </c>
      <c r="N4">
        <f ca="1">E4*K4+F4*L4</f>
        <v>-2</v>
      </c>
      <c r="O4" t="str">
        <f ca="1">IF(P4&gt;0,"+","")</f>
        <v/>
      </c>
      <c r="P4">
        <f ca="1">F4*E4*L4*K4</f>
        <v>-15</v>
      </c>
      <c r="R4" t="s">
        <v>144</v>
      </c>
      <c r="S4" t="str">
        <f ca="1">"(x"&amp;I4&amp;E4&amp;")·(x"&amp;J4&amp;F4&amp;")"</f>
        <v>(x+3)·(x-5)</v>
      </c>
      <c r="T4" t="str">
        <f ca="1">"= x² "&amp;J4&amp;F4&amp;"x "&amp;I4&amp;E4&amp;"x "&amp;O4&amp;P4</f>
        <v>= x² -5x +3x -15</v>
      </c>
      <c r="U4" t="str">
        <f ca="1">IF(N4&lt;&gt;0,"= x² "&amp;M4&amp;N4&amp;"x "&amp;O4&amp;P4,"= x² "&amp;O4&amp;P4)</f>
        <v>= x² -2x -15</v>
      </c>
      <c r="W4">
        <v>0</v>
      </c>
      <c r="X4" t="s">
        <v>18</v>
      </c>
      <c r="Y4">
        <v>2</v>
      </c>
      <c r="Z4">
        <v>3</v>
      </c>
    </row>
    <row r="5" spans="1:31" x14ac:dyDescent="0.25">
      <c r="A5">
        <f t="shared" ca="1" si="3"/>
        <v>13</v>
      </c>
      <c r="B5" s="11">
        <f t="shared" ca="1" si="4"/>
        <v>0.38155123204452923</v>
      </c>
      <c r="C5" s="11" t="str">
        <f ca="1">"f(x) = (x "&amp;I5&amp;" "&amp;E5&amp;")² "&amp;J5&amp;" "&amp;F5</f>
        <v>f(x) = (x - 4)² - 9</v>
      </c>
      <c r="D5" s="11" t="s">
        <v>142</v>
      </c>
      <c r="E5">
        <f ca="1">ROUND(RAND()*3+2,0)</f>
        <v>4</v>
      </c>
      <c r="F5">
        <f ca="1">N5^2</f>
        <v>9</v>
      </c>
      <c r="G5">
        <f t="shared" ca="1" si="5"/>
        <v>1</v>
      </c>
      <c r="H5">
        <f t="shared" ca="1" si="5"/>
        <v>1</v>
      </c>
      <c r="I5" t="str">
        <f t="shared" ca="1" si="1"/>
        <v>-</v>
      </c>
      <c r="J5" s="26" t="s">
        <v>145</v>
      </c>
      <c r="K5">
        <f t="shared" ca="1" si="2"/>
        <v>-1</v>
      </c>
      <c r="L5">
        <f t="shared" si="2"/>
        <v>-1</v>
      </c>
      <c r="M5" t="str">
        <f ca="1">IF(N5&gt;0,"+","")</f>
        <v>+</v>
      </c>
      <c r="N5">
        <f ca="1">ROUND(RAND()*4+1,0)</f>
        <v>3</v>
      </c>
      <c r="O5" t="str">
        <f ca="1">IF(P5&gt;0,"+","")</f>
        <v>+</v>
      </c>
      <c r="P5">
        <f ca="1">F5*E5*L5*K5</f>
        <v>36</v>
      </c>
      <c r="Q5" t="str">
        <f ca="1">IF(I5="+","-","+")</f>
        <v>+</v>
      </c>
      <c r="R5" s="7" t="str">
        <f ca="1">"(x "&amp;I5&amp;" "&amp;E5&amp;")² "&amp;J5&amp;" "&amp;F5&amp;" = 0 | + "&amp;F5</f>
        <v>(x - 4)² - 9 = 0 | + 9</v>
      </c>
      <c r="S5" t="str">
        <f ca="1">"(x "&amp;I5&amp;" "&amp;E5&amp;")² = "&amp;F5&amp;" | √"</f>
        <v>(x - 4)² = 9 | √</v>
      </c>
      <c r="T5" t="str">
        <f ca="1">"x "&amp;I5&amp;" "&amp;E5&amp;" = "&amp;N5&amp;" | "&amp;Q5&amp;E5&amp;"   und   x "&amp;I5&amp;" "&amp;E5&amp;" = -"&amp;N5&amp;" | "&amp;Q5&amp;E5</f>
        <v>x - 4 = 3 | +4   und   x - 4 = -3 | +4</v>
      </c>
      <c r="U5" t="str">
        <f ca="1">"x = "&amp;N5+K5*E5*-1&amp;"    und    x = "&amp;-N5+K5*E5*-1</f>
        <v>x = 7    und    x = 1</v>
      </c>
      <c r="V5" t="str">
        <f ca="1">"f(x) = "&amp;Z5&amp;AA5&amp;AB5&amp;AC5</f>
        <v>f(x) = (x - 7) · (x - 1)</v>
      </c>
      <c r="X5">
        <f ca="1">N5+K5*E5*-1</f>
        <v>7</v>
      </c>
      <c r="Y5">
        <f ca="1">-N5+K5*E5*-1</f>
        <v>1</v>
      </c>
      <c r="Z5" t="str">
        <f ca="1">IF(X5&lt;&gt;0,"(x","x")</f>
        <v>(x</v>
      </c>
      <c r="AA5" t="str">
        <f ca="1">IF(X5&lt;0," + "&amp;ABS(X5)&amp;") · ",IF(X5&gt;0," - "&amp;ABS(X5)&amp;") · "," · "))</f>
        <v xml:space="preserve"> - 7) · </v>
      </c>
      <c r="AB5" t="str">
        <f ca="1">IF(Y5&lt;&gt;0,"(x","x")</f>
        <v>(x</v>
      </c>
      <c r="AC5" t="str">
        <f ca="1">IF(Y5&lt;0," + "&amp;ABS(Y5)&amp;")",IF(Y5&gt;0," - "&amp;ABS(Y5)&amp;")",""))</f>
        <v xml:space="preserve"> - 1)</v>
      </c>
    </row>
    <row r="6" spans="1:31" x14ac:dyDescent="0.25">
      <c r="A6">
        <f t="shared" ca="1" si="3"/>
        <v>6</v>
      </c>
      <c r="B6" s="25">
        <f t="shared" ca="1" si="4"/>
        <v>0.6981307925854372</v>
      </c>
      <c r="C6" s="25" t="str">
        <f ca="1">"f(x) = (x"&amp;I6&amp;E6&amp;") · (x"&amp;J6&amp;F6&amp;")"</f>
        <v>f(x) = (x+4) · (x-3)</v>
      </c>
      <c r="D6" s="25" t="s">
        <v>140</v>
      </c>
      <c r="E6">
        <f ca="1">ROUND(RAND()*5+2,0)</f>
        <v>4</v>
      </c>
      <c r="F6">
        <f ca="1">ROUND(RAND()*5+2,0)</f>
        <v>3</v>
      </c>
      <c r="G6">
        <f t="shared" ca="1" si="5"/>
        <v>0</v>
      </c>
      <c r="H6">
        <f t="shared" ca="1" si="5"/>
        <v>1</v>
      </c>
      <c r="I6" t="str">
        <f t="shared" ca="1" si="1"/>
        <v>+</v>
      </c>
      <c r="J6" t="str">
        <f ca="1">IF(H6=0,"+","-")</f>
        <v>-</v>
      </c>
      <c r="K6">
        <f t="shared" ca="1" si="2"/>
        <v>1</v>
      </c>
      <c r="L6">
        <f t="shared" ca="1" si="2"/>
        <v>-1</v>
      </c>
      <c r="M6">
        <f ca="1">K6*E6*-1</f>
        <v>-4</v>
      </c>
      <c r="N6">
        <f ca="1">L6*F6*-1</f>
        <v>3</v>
      </c>
      <c r="O6">
        <f ca="1">(M6+N6)/2</f>
        <v>-0.5</v>
      </c>
      <c r="P6">
        <f ca="1">(O6-M6)*(O6-N6)</f>
        <v>-12.25</v>
      </c>
      <c r="Q6" t="str">
        <f ca="1">IF(O6&gt;0,"+","")</f>
        <v/>
      </c>
      <c r="R6" s="7" t="s">
        <v>146</v>
      </c>
      <c r="S6" t="str">
        <f ca="1">IF(N6&gt;0,"xS = ["&amp;M6&amp;" + "&amp;N6&amp;"] : 2 = "&amp;M6+N6&amp;" : 2 = "&amp;(M6+N6)/2,"xS = ["&amp;M6&amp;" + ("&amp;N6&amp;")] : 2 = "&amp;M6+N6&amp;" : 2 = "&amp;(M6+N6)/2)</f>
        <v>xS = [-4 + 3] : 2 = -1 : 2 = -0,5</v>
      </c>
      <c r="T6" s="7" t="s">
        <v>147</v>
      </c>
      <c r="U6" t="str">
        <f ca="1">"f("&amp;O6&amp;") = ("&amp;O6&amp;I6&amp;E6&amp;") · ("&amp;O6&amp;J6&amp;F6&amp;") = ("&amp;O6-M6&amp;") · ("&amp;O6-N6&amp;") = "&amp;P6</f>
        <v>f(-0,5) = (-0,5+4) · (-0,5-3) = (3,5) · (-3,5) = -12,25</v>
      </c>
      <c r="V6" t="str">
        <f ca="1">"f(x) = "&amp;Z6&amp;"x"&amp;X6&amp;AA6&amp;"² "&amp;AB6</f>
        <v>f(x) = (x + 0,5)² -12,25</v>
      </c>
      <c r="X6" t="str">
        <f ca="1">IF(O6&lt;0," +","")</f>
        <v xml:space="preserve"> +</v>
      </c>
      <c r="Y6" t="str">
        <f ca="1">IF(P6&gt;0,"+","")</f>
        <v/>
      </c>
      <c r="Z6" t="str">
        <f ca="1">IF(O6&lt;&gt;0,"(","")</f>
        <v>(</v>
      </c>
      <c r="AA6" t="str">
        <f ca="1">IF(O6&lt;&gt;0," "&amp;-1*O6&amp;")","")</f>
        <v xml:space="preserve"> 0,5)</v>
      </c>
      <c r="AB6" t="str">
        <f ca="1">IF(P6=0,"",Y6&amp;P6)</f>
        <v>-12,25</v>
      </c>
    </row>
    <row r="7" spans="1:31" x14ac:dyDescent="0.25">
      <c r="A7">
        <f t="shared" ca="1" si="3"/>
        <v>18</v>
      </c>
      <c r="B7" s="11">
        <f t="shared" ca="1" si="4"/>
        <v>0.31524256100457115</v>
      </c>
      <c r="C7" s="11" t="str">
        <f ca="1">"f(x) = (x "&amp;I7&amp;" "&amp;E7&amp;")² "&amp;J7&amp;" "&amp;F7</f>
        <v>f(x) = (x - 4)² - 5</v>
      </c>
      <c r="D7" s="11" t="s">
        <v>143</v>
      </c>
      <c r="E7">
        <f t="shared" ref="E7:F10" ca="1" si="6">ROUND(RAND()*3+2,0)</f>
        <v>4</v>
      </c>
      <c r="F7">
        <f t="shared" ca="1" si="6"/>
        <v>5</v>
      </c>
      <c r="G7">
        <f t="shared" ca="1" si="5"/>
        <v>1</v>
      </c>
      <c r="H7">
        <f t="shared" ca="1" si="5"/>
        <v>1</v>
      </c>
      <c r="I7" t="str">
        <f t="shared" ca="1" si="1"/>
        <v>-</v>
      </c>
      <c r="J7" t="str">
        <f ca="1">IF(H7=0,"+","-")</f>
        <v>-</v>
      </c>
      <c r="K7">
        <f t="shared" ca="1" si="2"/>
        <v>-1</v>
      </c>
      <c r="L7">
        <f t="shared" ca="1" si="2"/>
        <v>-1</v>
      </c>
      <c r="M7" t="str">
        <f ca="1">IF(N7&gt;0,"+","")</f>
        <v/>
      </c>
      <c r="N7">
        <f ca="1">E7*K7+F7*L7</f>
        <v>-9</v>
      </c>
      <c r="O7" t="str">
        <f ca="1">IF(P7&gt;0,"+","")</f>
        <v>+</v>
      </c>
      <c r="P7">
        <f ca="1">E7^2+L7*F7</f>
        <v>11</v>
      </c>
      <c r="Q7">
        <f ca="1">N7*N7</f>
        <v>81</v>
      </c>
      <c r="R7" t="s">
        <v>144</v>
      </c>
      <c r="S7" t="str">
        <f ca="1">"(x "&amp;I7&amp;" "&amp;E7&amp;")² "&amp;J7&amp;" "&amp;F7</f>
        <v>(x - 4)² - 5</v>
      </c>
      <c r="T7" t="str">
        <f ca="1">"= x² "&amp;I7&amp;" "&amp;2*E7&amp;"x + "&amp;E7^2&amp;" "&amp;J7&amp;" "&amp;F7</f>
        <v>= x² - 8x + 16 - 5</v>
      </c>
      <c r="U7" t="str">
        <f ca="1">"= x² "&amp;I7&amp;" "&amp;2*E7&amp;"x "&amp;O7&amp;" "&amp;P7</f>
        <v>= x² - 8x + 11</v>
      </c>
      <c r="X7" t="s">
        <v>18</v>
      </c>
      <c r="Y7">
        <v>5</v>
      </c>
      <c r="Z7">
        <v>7</v>
      </c>
    </row>
    <row r="8" spans="1:31" x14ac:dyDescent="0.25">
      <c r="A8">
        <f ca="1">RANK(B8,$B$2:$B$25)</f>
        <v>5</v>
      </c>
      <c r="B8" s="11">
        <f ca="1">RAND()</f>
        <v>0.7902955272450386</v>
      </c>
      <c r="C8" s="11" t="str">
        <f ca="1">"f(x) = x² "&amp;M8&amp;" "&amp;ABS(N8)&amp;"x "&amp;O8&amp;" "&amp;ABS(P8)</f>
        <v>f(x) = x² - 7x + 10</v>
      </c>
      <c r="D8" s="25" t="s">
        <v>140</v>
      </c>
      <c r="E8">
        <f t="shared" ca="1" si="6"/>
        <v>5</v>
      </c>
      <c r="F8">
        <f ca="1">IF(K8*E8*-1=Q8*L8,E8+1,Q8)</f>
        <v>2</v>
      </c>
      <c r="G8">
        <f ca="1">ROUND(RAND(),0)</f>
        <v>1</v>
      </c>
      <c r="H8">
        <f ca="1">ROUND(RAND(),0)</f>
        <v>1</v>
      </c>
      <c r="I8" t="str">
        <f t="shared" ca="1" si="1"/>
        <v>-</v>
      </c>
      <c r="J8" t="str">
        <f ca="1">IF(H8=0,"+","-")</f>
        <v>-</v>
      </c>
      <c r="K8">
        <f t="shared" ca="1" si="2"/>
        <v>-1</v>
      </c>
      <c r="L8">
        <f t="shared" ca="1" si="2"/>
        <v>-1</v>
      </c>
      <c r="M8" t="str">
        <f ca="1">IF(N8&gt;0,"+","-")</f>
        <v>-</v>
      </c>
      <c r="N8">
        <f ca="1">E8*K8+F8*L8</f>
        <v>-7</v>
      </c>
      <c r="O8" t="str">
        <f ca="1">IF(P8&gt;0,"+","-")</f>
        <v>+</v>
      </c>
      <c r="P8">
        <f ca="1">F8*E8*L8*K8</f>
        <v>10</v>
      </c>
      <c r="Q8">
        <f ca="1">ROUND(RAND()*3+2,0)</f>
        <v>2</v>
      </c>
      <c r="R8" t="s">
        <v>141</v>
      </c>
      <c r="S8" t="str">
        <f ca="1">C8</f>
        <v>f(x) = x² - 7x + 10</v>
      </c>
      <c r="T8" t="str">
        <f ca="1">"= x² "&amp;M8&amp;" "&amp;ABS(N8)&amp;"x + "&amp;(ABS(N8)/2)^2&amp;" - "&amp;(ABS(N8)/2)^2&amp;" "&amp;O8&amp;" "&amp;ABS(P8)</f>
        <v>= x² - 7x + 12,25 - 12,25 + 10</v>
      </c>
      <c r="U8" t="str">
        <f ca="1">"= (x "&amp;M8&amp;" "&amp;(ABS(N8)/2)&amp;")² "&amp;Y8</f>
        <v>= (x - 3,5)² - 2,25</v>
      </c>
      <c r="X8">
        <f ca="1">-1*(ABS(N8)/2)^2+P8</f>
        <v>-2.25</v>
      </c>
      <c r="Y8" t="str">
        <f ca="1">IF(X8=0,"",IF(X8&gt;0,"+ "&amp;ABS(X8),"- "&amp;ABS(X8)))</f>
        <v>- 2,25</v>
      </c>
    </row>
    <row r="9" spans="1:31" x14ac:dyDescent="0.25">
      <c r="A9">
        <f ca="1">RANK(B9,$B$2:$B$25)</f>
        <v>10</v>
      </c>
      <c r="B9" s="11">
        <f t="shared" ca="1" si="4"/>
        <v>0.58105324285310944</v>
      </c>
      <c r="C9" s="11" t="str">
        <f ca="1">"f(x) = x² "&amp;M9&amp;" "&amp;ABS(N9)&amp;"x "&amp;O9&amp;" "&amp;ABS(P9)</f>
        <v>f(x) = x² - 1x - 12</v>
      </c>
      <c r="D9" s="11" t="s">
        <v>142</v>
      </c>
      <c r="E9">
        <f t="shared" ca="1" si="6"/>
        <v>4</v>
      </c>
      <c r="F9">
        <f ca="1">IF(K9*E9*-1=Q9*L9,E9+1,Q9)</f>
        <v>3</v>
      </c>
      <c r="G9">
        <f ca="1">ROUND(RAND(),0)</f>
        <v>1</v>
      </c>
      <c r="H9">
        <f ca="1">ROUND(RAND(),0)</f>
        <v>0</v>
      </c>
      <c r="I9" t="str">
        <f t="shared" ca="1" si="1"/>
        <v>-</v>
      </c>
      <c r="J9" t="str">
        <f ca="1">IF(H9=0,"+","-")</f>
        <v>+</v>
      </c>
      <c r="K9">
        <f ca="1">IF(I9="+",1,-1)</f>
        <v>-1</v>
      </c>
      <c r="L9">
        <f ca="1">IF(J9="+",1,-1)</f>
        <v>1</v>
      </c>
      <c r="M9" t="str">
        <f ca="1">IF(N9&gt;0,"+","-")</f>
        <v>-</v>
      </c>
      <c r="N9">
        <f ca="1">E9*K9+F9*L9</f>
        <v>-1</v>
      </c>
      <c r="O9" t="str">
        <f ca="1">IF(P9&gt;0,"+","-")</f>
        <v>-</v>
      </c>
      <c r="P9">
        <f ca="1">F9*E9*L9*K9</f>
        <v>-12</v>
      </c>
      <c r="Q9">
        <f ca="1">ROUND(RAND()*3+2,0)</f>
        <v>3</v>
      </c>
      <c r="R9" t="str">
        <f ca="1">"PQ-Formel: p = "&amp;M9&amp;ABS(N9)&amp;", q = "&amp;O9&amp;ABS(P9)</f>
        <v>PQ-Formel: p = -1, q = -12</v>
      </c>
      <c r="S9" t="str">
        <f ca="1">"x1 = "&amp;-N9/2&amp;" + √("&amp;(ABS(N9)/2)^2&amp;Y9&amp;") = "&amp;-N9/2&amp;" + "&amp;AA9&amp;" = "&amp;AB9</f>
        <v>x1 = 0,5 + √(0,25+ 12) = 0,5 + 3,5 = 4</v>
      </c>
      <c r="T9" t="str">
        <f ca="1">"x2 = "&amp;-N9/2&amp;" - √("&amp;(ABS(N9)/2)^2&amp;Y9&amp;") = "&amp;-N9/2&amp;" - "&amp;AA9&amp;" = "&amp;AC9</f>
        <v>x2 = 0,5 - √(0,25+ 12) = 0,5 - 3,5 = -3</v>
      </c>
      <c r="U9" t="str">
        <f ca="1">"f(x) = (x"&amp;AD9&amp;") · (x"&amp;AE9&amp;")"</f>
        <v>f(x) = (x - 4) · (x + 3)</v>
      </c>
      <c r="X9">
        <f ca="1">P9</f>
        <v>-12</v>
      </c>
      <c r="Y9" t="str">
        <f ca="1">IF(X9&lt;0,"+ "&amp;ABS(X9),"- "&amp;ABS(X9))</f>
        <v>+ 12</v>
      </c>
      <c r="Z9">
        <f ca="1">(ABS(N9)/2)^2-X9</f>
        <v>12.25</v>
      </c>
      <c r="AA9">
        <f ca="1">SQRT(Z9)</f>
        <v>3.5</v>
      </c>
      <c r="AB9">
        <f ca="1">-N9/2+AA9</f>
        <v>4</v>
      </c>
      <c r="AC9">
        <f ca="1">-N9/2-AA9</f>
        <v>-3</v>
      </c>
      <c r="AD9" t="str">
        <f ca="1">IF(AB9&lt;0," + "&amp;ABS(AB9)," - "&amp;ABS(AB9))</f>
        <v xml:space="preserve"> - 4</v>
      </c>
      <c r="AE9" t="str">
        <f ca="1">IF(AC9&lt;0," + "&amp;ABS(AC9)," - "&amp;ABS(AC9))</f>
        <v xml:space="preserve"> + 3</v>
      </c>
    </row>
    <row r="10" spans="1:31" x14ac:dyDescent="0.25">
      <c r="A10">
        <f t="shared" ca="1" si="3"/>
        <v>20</v>
      </c>
      <c r="B10" s="11">
        <f t="shared" ca="1" si="4"/>
        <v>0.23651010080916846</v>
      </c>
      <c r="C10" s="11" t="str">
        <f ca="1">"f(x) = (x"&amp;I10&amp;E10&amp;") · (x"&amp;J10&amp;F10&amp;")"</f>
        <v>f(x) = (x+4) · (x-5)</v>
      </c>
      <c r="D10" s="11" t="s">
        <v>143</v>
      </c>
      <c r="E10">
        <f t="shared" ca="1" si="6"/>
        <v>4</v>
      </c>
      <c r="F10">
        <f t="shared" ca="1" si="6"/>
        <v>5</v>
      </c>
      <c r="G10">
        <f t="shared" ca="1" si="5"/>
        <v>0</v>
      </c>
      <c r="H10">
        <f t="shared" ca="1" si="5"/>
        <v>1</v>
      </c>
      <c r="I10" t="str">
        <f t="shared" ca="1" si="1"/>
        <v>+</v>
      </c>
      <c r="J10" t="str">
        <f ca="1">IF(H10=0,"+","-")</f>
        <v>-</v>
      </c>
      <c r="K10">
        <f t="shared" ca="1" si="2"/>
        <v>1</v>
      </c>
      <c r="L10">
        <f t="shared" ca="1" si="2"/>
        <v>-1</v>
      </c>
      <c r="M10" t="str">
        <f ca="1">IF(N10&gt;0,"+","")</f>
        <v/>
      </c>
      <c r="N10">
        <f ca="1">E10*K10+F10*L10</f>
        <v>-1</v>
      </c>
      <c r="O10" t="str">
        <f ca="1">IF(P10&gt;0,"+","")</f>
        <v/>
      </c>
      <c r="P10">
        <f ca="1">F10*E10*L10*K10</f>
        <v>-20</v>
      </c>
      <c r="R10" t="s">
        <v>144</v>
      </c>
      <c r="S10" t="str">
        <f ca="1">"(x"&amp;I10&amp;E10&amp;")·(x"&amp;J10&amp;F10&amp;")"</f>
        <v>(x+4)·(x-5)</v>
      </c>
      <c r="T10" t="str">
        <f ca="1">"= x² "&amp;J10&amp;F10&amp;"x "&amp;I10&amp;E10&amp;"x "&amp;O10&amp;P10</f>
        <v>= x² -5x +4x -20</v>
      </c>
      <c r="U10" t="str">
        <f ca="1">IF(N10&lt;&gt;0,"= x² "&amp;M10&amp;N10&amp;"x "&amp;O10&amp;P10,"= x² "&amp;O10&amp;" "&amp;P10)</f>
        <v>= x² -1x -20</v>
      </c>
      <c r="W10">
        <v>0</v>
      </c>
      <c r="X10" t="s">
        <v>18</v>
      </c>
      <c r="Y10">
        <v>2</v>
      </c>
      <c r="Z10">
        <v>3</v>
      </c>
    </row>
    <row r="11" spans="1:31" x14ac:dyDescent="0.25">
      <c r="A11">
        <f t="shared" ca="1" si="3"/>
        <v>3</v>
      </c>
      <c r="B11" s="11">
        <f t="shared" ca="1" si="4"/>
        <v>0.82090666655840216</v>
      </c>
      <c r="C11" s="11" t="str">
        <f ca="1">"f(x) = (x "&amp;I11&amp;" "&amp;E11&amp;")² "&amp;J11&amp;" "&amp;F11</f>
        <v>f(x) = (x - 2)² - 4</v>
      </c>
      <c r="D11" s="11" t="s">
        <v>142</v>
      </c>
      <c r="E11">
        <f ca="1">ROUND(RAND()*3+2,0)</f>
        <v>2</v>
      </c>
      <c r="F11">
        <f ca="1">N11^2</f>
        <v>4</v>
      </c>
      <c r="G11">
        <f t="shared" ca="1" si="5"/>
        <v>1</v>
      </c>
      <c r="H11">
        <f t="shared" ca="1" si="5"/>
        <v>1</v>
      </c>
      <c r="I11" t="str">
        <f ca="1">IF(G11=0,"+","-")</f>
        <v>-</v>
      </c>
      <c r="J11" s="26" t="s">
        <v>145</v>
      </c>
      <c r="K11">
        <f t="shared" ca="1" si="2"/>
        <v>-1</v>
      </c>
      <c r="L11">
        <f t="shared" si="2"/>
        <v>-1</v>
      </c>
      <c r="M11" t="str">
        <f ca="1">IF(N11&gt;0,"+","")</f>
        <v>+</v>
      </c>
      <c r="N11">
        <f ca="1">ROUND(RAND()*4+1,0)</f>
        <v>2</v>
      </c>
      <c r="O11" t="str">
        <f ca="1">IF(P11&gt;0,"+","")</f>
        <v>+</v>
      </c>
      <c r="P11">
        <f ca="1">F11*E11*L11*K11</f>
        <v>8</v>
      </c>
      <c r="Q11" t="str">
        <f ca="1">IF(I11="+","-","+")</f>
        <v>+</v>
      </c>
      <c r="R11" s="7" t="str">
        <f ca="1">"(x "&amp;I11&amp;" "&amp;E11&amp;")² "&amp;J11&amp;" "&amp;F11&amp;" = 0 | + "&amp;F11</f>
        <v>(x - 2)² - 4 = 0 | + 4</v>
      </c>
      <c r="S11" t="str">
        <f ca="1">"(x "&amp;I11&amp;" "&amp;E11&amp;")² = "&amp;F11&amp;" | √"</f>
        <v>(x - 2)² = 4 | √</v>
      </c>
      <c r="T11" t="str">
        <f ca="1">"x "&amp;I11&amp;" "&amp;E11&amp;" = "&amp;N11&amp;" | "&amp;Q11&amp;E11&amp;"   und   x "&amp;I11&amp;" "&amp;E11&amp;" = -"&amp;N11&amp;" | "&amp;Q11&amp;E11</f>
        <v>x - 2 = 2 | +2   und   x - 2 = -2 | +2</v>
      </c>
      <c r="U11" t="str">
        <f ca="1">"x = "&amp;N11+K11*E11*-1&amp;"    und    x = "&amp;-N11+K11*E11*-1</f>
        <v>x = 4    und    x = 0</v>
      </c>
      <c r="V11" t="str">
        <f ca="1">"f(x) = "&amp;Z11&amp;AA11&amp;AB11&amp;AC11</f>
        <v>f(x) = (x - 4) · x</v>
      </c>
      <c r="X11">
        <f ca="1">N11+K11*E11*-1</f>
        <v>4</v>
      </c>
      <c r="Y11">
        <f ca="1">-N11+K11*E11*-1</f>
        <v>0</v>
      </c>
      <c r="Z11" t="str">
        <f ca="1">IF(X11&lt;&gt;0,"(x","x")</f>
        <v>(x</v>
      </c>
      <c r="AA11" t="str">
        <f ca="1">IF(X11&lt;0," + "&amp;ABS(X11)&amp;") · ",IF(X11&gt;0," - "&amp;ABS(X11)&amp;") · "," · "))</f>
        <v xml:space="preserve"> - 4) · </v>
      </c>
      <c r="AB11" t="str">
        <f ca="1">IF(Y11&lt;&gt;0,"(x","x")</f>
        <v>x</v>
      </c>
      <c r="AC11" t="str">
        <f ca="1">IF(Y11&lt;0," + "&amp;ABS(Y11)&amp;")",IF(Y11&gt;0," - "&amp;ABS(Y11)&amp;")",""))</f>
        <v/>
      </c>
    </row>
    <row r="12" spans="1:31" x14ac:dyDescent="0.25">
      <c r="A12">
        <f t="shared" ca="1" si="3"/>
        <v>17</v>
      </c>
      <c r="B12" s="25">
        <f t="shared" ca="1" si="4"/>
        <v>0.3250124479680333</v>
      </c>
      <c r="C12" s="25" t="str">
        <f ca="1">"f(x) = (x"&amp;I12&amp;E12&amp;") · (x"&amp;J12&amp;F12&amp;")"</f>
        <v>f(x) = (x+4) · (x+5)</v>
      </c>
      <c r="D12" s="25" t="s">
        <v>140</v>
      </c>
      <c r="E12">
        <f ca="1">ROUND(RAND()*5+2,0)</f>
        <v>4</v>
      </c>
      <c r="F12">
        <f ca="1">ROUND(RAND()*5+2,0)</f>
        <v>5</v>
      </c>
      <c r="G12">
        <f t="shared" ca="1" si="5"/>
        <v>0</v>
      </c>
      <c r="H12">
        <f t="shared" ca="1" si="5"/>
        <v>0</v>
      </c>
      <c r="I12" t="str">
        <f t="shared" ref="I12:I25" ca="1" si="7">IF(G12=0,"+","-")</f>
        <v>+</v>
      </c>
      <c r="J12" t="str">
        <f ca="1">IF(H12=0,"+","-")</f>
        <v>+</v>
      </c>
      <c r="K12">
        <f t="shared" ca="1" si="2"/>
        <v>1</v>
      </c>
      <c r="L12">
        <f t="shared" ca="1" si="2"/>
        <v>1</v>
      </c>
      <c r="M12">
        <f ca="1">K12*E12*-1</f>
        <v>-4</v>
      </c>
      <c r="N12">
        <f ca="1">L12*F12*-1</f>
        <v>-5</v>
      </c>
      <c r="O12">
        <f ca="1">(M12+N12)/2</f>
        <v>-4.5</v>
      </c>
      <c r="P12">
        <f ca="1">(O12-M12)*(O12-N12)</f>
        <v>-0.25</v>
      </c>
      <c r="Q12" t="str">
        <f ca="1">IF(O12&gt;0,"+","")</f>
        <v/>
      </c>
      <c r="R12" s="7" t="s">
        <v>146</v>
      </c>
      <c r="S12" t="str">
        <f ca="1">IF(N12&gt;0,"xS = ["&amp;M12&amp;" + "&amp;N12&amp;"] : 2 = "&amp;M12+N12&amp;" : 2 = "&amp;(M12+N12)/2,"xS = ["&amp;M12&amp;" + ("&amp;N12&amp;")] : 2 = "&amp;M12+N12&amp;" : 2 = "&amp;(M12+N12)/2)</f>
        <v>xS = [-4 + (-5)] : 2 = -9 : 2 = -4,5</v>
      </c>
      <c r="T12" s="7" t="s">
        <v>147</v>
      </c>
      <c r="U12" t="str">
        <f ca="1">"f("&amp;O12&amp;") = ("&amp;O12&amp;I12&amp;E12&amp;") · ("&amp;O12&amp;J12&amp;F12&amp;") = ("&amp;O12-M12&amp;") · ("&amp;O12-N12&amp;") = "&amp;P12</f>
        <v>f(-4,5) = (-4,5+4) · (-4,5+5) = (-0,5) · (0,5) = -0,25</v>
      </c>
      <c r="V12" t="str">
        <f ca="1">"f(x) = "&amp;Z12&amp;"x"&amp;X12&amp;AA12&amp;"² "&amp;AB12</f>
        <v>f(x) = (x + 4,5)² -0,25</v>
      </c>
      <c r="X12" t="str">
        <f ca="1">IF(O12&lt;0," +","")</f>
        <v xml:space="preserve"> +</v>
      </c>
      <c r="Y12" t="str">
        <f ca="1">IF(P12&gt;0,"+","")</f>
        <v/>
      </c>
      <c r="Z12" t="str">
        <f ca="1">IF(O12&lt;&gt;0,"(","")</f>
        <v>(</v>
      </c>
      <c r="AA12" t="str">
        <f ca="1">IF(O12&lt;&gt;0," "&amp;-1*O12&amp;")","")</f>
        <v xml:space="preserve"> 4,5)</v>
      </c>
      <c r="AB12" t="str">
        <f ca="1">IF(P12=0,"",Y12&amp;P12)</f>
        <v>-0,25</v>
      </c>
    </row>
    <row r="13" spans="1:31" x14ac:dyDescent="0.25">
      <c r="A13">
        <f t="shared" ca="1" si="3"/>
        <v>4</v>
      </c>
      <c r="B13" s="11">
        <f t="shared" ca="1" si="4"/>
        <v>0.81935049060841481</v>
      </c>
      <c r="C13" s="11" t="str">
        <f ca="1">"f(x) = (x "&amp;I13&amp;" "&amp;E13&amp;")² "&amp;J13&amp;" "&amp;F13</f>
        <v>f(x) = (x - 4)² - 3</v>
      </c>
      <c r="D13" s="11" t="s">
        <v>143</v>
      </c>
      <c r="E13">
        <f t="shared" ref="E13:F16" ca="1" si="8">ROUND(RAND()*3+2,0)</f>
        <v>4</v>
      </c>
      <c r="F13">
        <f t="shared" ca="1" si="8"/>
        <v>3</v>
      </c>
      <c r="G13">
        <f t="shared" ca="1" si="5"/>
        <v>1</v>
      </c>
      <c r="H13">
        <f t="shared" ca="1" si="5"/>
        <v>1</v>
      </c>
      <c r="I13" t="str">
        <f t="shared" ca="1" si="7"/>
        <v>-</v>
      </c>
      <c r="J13" t="str">
        <f ca="1">IF(H13=0,"+","-")</f>
        <v>-</v>
      </c>
      <c r="K13">
        <f t="shared" ca="1" si="2"/>
        <v>-1</v>
      </c>
      <c r="L13">
        <f t="shared" ca="1" si="2"/>
        <v>-1</v>
      </c>
      <c r="M13" t="str">
        <f ca="1">IF(N13&gt;0,"+","")</f>
        <v/>
      </c>
      <c r="N13">
        <f ca="1">E13*K13+F13*L13</f>
        <v>-7</v>
      </c>
      <c r="O13" t="str">
        <f ca="1">IF(P13&gt;0,"+","")</f>
        <v>+</v>
      </c>
      <c r="P13">
        <f ca="1">E13^2+L13*F13</f>
        <v>13</v>
      </c>
      <c r="Q13">
        <f ca="1">N13*N13</f>
        <v>49</v>
      </c>
      <c r="R13" t="s">
        <v>144</v>
      </c>
      <c r="S13" t="str">
        <f ca="1">"(x "&amp;I13&amp;" "&amp;E13&amp;")² "&amp;J13&amp;" "&amp;F13</f>
        <v>(x - 4)² - 3</v>
      </c>
      <c r="T13" t="str">
        <f ca="1">"= x² "&amp;I13&amp;" "&amp;2*E13&amp;"x + "&amp;E13^2&amp;" "&amp;J13&amp;" "&amp;F13</f>
        <v>= x² - 8x + 16 - 3</v>
      </c>
      <c r="U13" t="str">
        <f ca="1">"= x² "&amp;I13&amp;" "&amp;2*E13&amp;"x "&amp;O13&amp;" "&amp;P13</f>
        <v>= x² - 8x + 13</v>
      </c>
      <c r="X13" t="s">
        <v>18</v>
      </c>
      <c r="Y13">
        <v>5</v>
      </c>
      <c r="Z13">
        <v>7</v>
      </c>
    </row>
    <row r="14" spans="1:31" x14ac:dyDescent="0.25">
      <c r="A14">
        <f ca="1">RANK(B14,$B$2:$B$25)</f>
        <v>1</v>
      </c>
      <c r="B14" s="11">
        <f ca="1">RAND()</f>
        <v>0.92917165047123873</v>
      </c>
      <c r="C14" s="11" t="str">
        <f ca="1">"f(x) = x² "&amp;M14&amp;" "&amp;ABS(N14)&amp;"x "&amp;O14&amp;" "&amp;ABS(P14)</f>
        <v>f(x) = x² + 1x - 30</v>
      </c>
      <c r="D14" s="25" t="s">
        <v>140</v>
      </c>
      <c r="E14">
        <f t="shared" ca="1" si="8"/>
        <v>5</v>
      </c>
      <c r="F14">
        <f ca="1">IF(K14*E14*-1=Q14*L14,E14+1,Q14)</f>
        <v>6</v>
      </c>
      <c r="G14">
        <f ca="1">ROUND(RAND(),0)</f>
        <v>1</v>
      </c>
      <c r="H14">
        <f ca="1">ROUND(RAND(),0)</f>
        <v>0</v>
      </c>
      <c r="I14" t="str">
        <f t="shared" ca="1" si="7"/>
        <v>-</v>
      </c>
      <c r="J14" t="str">
        <f ca="1">IF(H14=0,"+","-")</f>
        <v>+</v>
      </c>
      <c r="K14">
        <f t="shared" ca="1" si="2"/>
        <v>-1</v>
      </c>
      <c r="L14">
        <f t="shared" ca="1" si="2"/>
        <v>1</v>
      </c>
      <c r="M14" t="str">
        <f ca="1">IF(N14&gt;0,"+","-")</f>
        <v>+</v>
      </c>
      <c r="N14">
        <f ca="1">E14*K14+F14*L14</f>
        <v>1</v>
      </c>
      <c r="O14" t="str">
        <f ca="1">IF(P14&gt;0,"+","-")</f>
        <v>-</v>
      </c>
      <c r="P14">
        <f ca="1">F14*E14*L14*K14</f>
        <v>-30</v>
      </c>
      <c r="Q14">
        <f ca="1">ROUND(RAND()*3+2,0)</f>
        <v>5</v>
      </c>
      <c r="R14" t="s">
        <v>141</v>
      </c>
      <c r="S14" t="str">
        <f ca="1">C14</f>
        <v>f(x) = x² + 1x - 30</v>
      </c>
      <c r="T14" t="str">
        <f ca="1">"= x² "&amp;M14&amp;" "&amp;ABS(N14)&amp;"x + "&amp;(ABS(N14)/2)^2&amp;" - "&amp;(ABS(N14)/2)^2&amp;" "&amp;O14&amp;" "&amp;ABS(P14)</f>
        <v>= x² + 1x + 0,25 - 0,25 - 30</v>
      </c>
      <c r="U14" t="str">
        <f ca="1">"= (x "&amp;M14&amp;" "&amp;(ABS(N14)/2)&amp;")² "&amp;Y14</f>
        <v>= (x + 0,5)² - 30,25</v>
      </c>
      <c r="X14">
        <f ca="1">-1*(ABS(N14)/2)^2+P14</f>
        <v>-30.25</v>
      </c>
      <c r="Y14" t="str">
        <f ca="1">IF(X14=0,"",IF(X14&gt;0,"+ "&amp;ABS(X14),"- "&amp;ABS(X14)))</f>
        <v>- 30,25</v>
      </c>
    </row>
    <row r="15" spans="1:31" x14ac:dyDescent="0.25">
      <c r="A15">
        <f ca="1">RANK(B15,$B$2:$B$25)</f>
        <v>24</v>
      </c>
      <c r="B15" s="11">
        <f t="shared" ca="1" si="4"/>
        <v>7.9755054871867292E-3</v>
      </c>
      <c r="C15" s="11" t="str">
        <f ca="1">"f(x) = x² "&amp;M15&amp;" "&amp;ABS(N15)&amp;"x "&amp;O15&amp;" "&amp;ABS(P15)</f>
        <v>f(x) = x² + 7x + 10</v>
      </c>
      <c r="D15" s="11" t="s">
        <v>142</v>
      </c>
      <c r="E15">
        <f t="shared" ca="1" si="8"/>
        <v>2</v>
      </c>
      <c r="F15">
        <f ca="1">IF(K15*E15*-1=Q15*L15,E15+1,Q15)</f>
        <v>5</v>
      </c>
      <c r="G15">
        <f ca="1">ROUND(RAND(),0)</f>
        <v>0</v>
      </c>
      <c r="H15">
        <f ca="1">ROUND(RAND(),0)</f>
        <v>0</v>
      </c>
      <c r="I15" t="str">
        <f t="shared" ca="1" si="7"/>
        <v>+</v>
      </c>
      <c r="J15" t="str">
        <f ca="1">IF(H15=0,"+","-")</f>
        <v>+</v>
      </c>
      <c r="K15">
        <f ca="1">IF(I15="+",1,-1)</f>
        <v>1</v>
      </c>
      <c r="L15">
        <f ca="1">IF(J15="+",1,-1)</f>
        <v>1</v>
      </c>
      <c r="M15" t="str">
        <f ca="1">IF(N15&gt;0,"+","-")</f>
        <v>+</v>
      </c>
      <c r="N15">
        <f ca="1">E15*K15+F15*L15</f>
        <v>7</v>
      </c>
      <c r="O15" t="str">
        <f ca="1">IF(P15&gt;0,"+","-")</f>
        <v>+</v>
      </c>
      <c r="P15">
        <f ca="1">F15*E15*L15*K15</f>
        <v>10</v>
      </c>
      <c r="Q15">
        <f ca="1">ROUND(RAND()*3+2,0)</f>
        <v>5</v>
      </c>
      <c r="R15" t="str">
        <f ca="1">"PQ-Formel: p = "&amp;M15&amp;ABS(N15)&amp;", q = "&amp;O15&amp;ABS(P15)</f>
        <v>PQ-Formel: p = +7, q = +10</v>
      </c>
      <c r="S15" t="str">
        <f ca="1">"x1 = "&amp;-N15/2&amp;" + √("&amp;(ABS(N15)/2)^2&amp;Y15&amp;") = "&amp;-N15/2&amp;" + "&amp;AA15&amp;" = "&amp;AB15</f>
        <v>x1 = -3,5 + √(12,25- 10) = -3,5 + 1,5 = -2</v>
      </c>
      <c r="T15" t="str">
        <f ca="1">"x2 = "&amp;-N15/2&amp;" - √("&amp;(ABS(N15)/2)^2&amp;Y15&amp;") = "&amp;-N15/2&amp;" - "&amp;AA15&amp;" = "&amp;AC15</f>
        <v>x2 = -3,5 - √(12,25- 10) = -3,5 - 1,5 = -5</v>
      </c>
      <c r="U15" t="str">
        <f ca="1">"f(x) = (x"&amp;AD15&amp;") · (x"&amp;AE15&amp;")"</f>
        <v>f(x) = (x + 2) · (x + 5)</v>
      </c>
      <c r="X15">
        <f ca="1">P15</f>
        <v>10</v>
      </c>
      <c r="Y15" t="str">
        <f ca="1">IF(X15&lt;0,"+ "&amp;ABS(X15),"- "&amp;ABS(X15))</f>
        <v>- 10</v>
      </c>
      <c r="Z15">
        <f ca="1">(ABS(N15)/2)^2-X15</f>
        <v>2.25</v>
      </c>
      <c r="AA15">
        <f ca="1">SQRT(Z15)</f>
        <v>1.5</v>
      </c>
      <c r="AB15">
        <f ca="1">-N15/2+AA15</f>
        <v>-2</v>
      </c>
      <c r="AC15">
        <f ca="1">-N15/2-AA15</f>
        <v>-5</v>
      </c>
      <c r="AD15" t="str">
        <f ca="1">IF(AB15&lt;0," + "&amp;ABS(AB15)," - "&amp;ABS(AB15))</f>
        <v xml:space="preserve"> + 2</v>
      </c>
      <c r="AE15" t="str">
        <f ca="1">IF(AC15&lt;0," + "&amp;ABS(AC15)," - "&amp;ABS(AC15))</f>
        <v xml:space="preserve"> + 5</v>
      </c>
    </row>
    <row r="16" spans="1:31" x14ac:dyDescent="0.25">
      <c r="A16">
        <f t="shared" ca="1" si="3"/>
        <v>9</v>
      </c>
      <c r="B16" s="11">
        <f t="shared" ca="1" si="4"/>
        <v>0.59340920381214979</v>
      </c>
      <c r="C16" s="11" t="str">
        <f ca="1">"f(x) = (x"&amp;I16&amp;E16&amp;") · (x"&amp;J16&amp;F16&amp;")"</f>
        <v>f(x) = (x-2) · (x-2)</v>
      </c>
      <c r="D16" s="11" t="s">
        <v>143</v>
      </c>
      <c r="E16">
        <f t="shared" ca="1" si="8"/>
        <v>2</v>
      </c>
      <c r="F16">
        <f t="shared" ca="1" si="8"/>
        <v>2</v>
      </c>
      <c r="G16">
        <f t="shared" ref="G16:H19" ca="1" si="9">ROUND(RAND(),0)</f>
        <v>1</v>
      </c>
      <c r="H16">
        <f t="shared" ca="1" si="9"/>
        <v>1</v>
      </c>
      <c r="I16" t="str">
        <f t="shared" ca="1" si="7"/>
        <v>-</v>
      </c>
      <c r="J16" t="str">
        <f ca="1">IF(H16=0,"+","-")</f>
        <v>-</v>
      </c>
      <c r="K16">
        <f t="shared" ca="1" si="2"/>
        <v>-1</v>
      </c>
      <c r="L16">
        <f t="shared" ca="1" si="2"/>
        <v>-1</v>
      </c>
      <c r="M16" t="str">
        <f ca="1">IF(N16&gt;0,"+","")</f>
        <v/>
      </c>
      <c r="N16">
        <f ca="1">E16*K16+F16*L16</f>
        <v>-4</v>
      </c>
      <c r="O16" t="str">
        <f ca="1">IF(P16&gt;0,"+","")</f>
        <v>+</v>
      </c>
      <c r="P16">
        <f ca="1">F16*E16*L16*K16</f>
        <v>4</v>
      </c>
      <c r="R16" t="s">
        <v>144</v>
      </c>
      <c r="S16" t="str">
        <f ca="1">"(x"&amp;I16&amp;E16&amp;")·(x"&amp;J16&amp;F16&amp;")"</f>
        <v>(x-2)·(x-2)</v>
      </c>
      <c r="T16" t="str">
        <f ca="1">"= x² "&amp;J16&amp;F16&amp;"x "&amp;I16&amp;E16&amp;"x "&amp;O16&amp;P16</f>
        <v>= x² -2x -2x +4</v>
      </c>
      <c r="U16" t="str">
        <f ca="1">IF(N16&lt;&gt;0,"= x² "&amp;M16&amp;N16&amp;"x "&amp;O16&amp;P16,"= x² "&amp;O16&amp;P16)</f>
        <v>= x² -4x +4</v>
      </c>
      <c r="W16">
        <v>0</v>
      </c>
      <c r="X16" t="s">
        <v>18</v>
      </c>
      <c r="Y16">
        <v>2</v>
      </c>
      <c r="Z16">
        <v>3</v>
      </c>
    </row>
    <row r="17" spans="1:31" x14ac:dyDescent="0.25">
      <c r="A17">
        <f t="shared" ca="1" si="3"/>
        <v>19</v>
      </c>
      <c r="B17" s="11">
        <f t="shared" ca="1" si="4"/>
        <v>0.27774382871591763</v>
      </c>
      <c r="C17" s="11" t="str">
        <f ca="1">"f(x) = (x "&amp;I17&amp;" "&amp;E17&amp;")² "&amp;J17&amp;" "&amp;F17</f>
        <v>f(x) = (x + 4)² - 4</v>
      </c>
      <c r="D17" s="11" t="s">
        <v>142</v>
      </c>
      <c r="E17">
        <f ca="1">ROUND(RAND()*3+2,0)</f>
        <v>4</v>
      </c>
      <c r="F17">
        <f ca="1">N17^2</f>
        <v>4</v>
      </c>
      <c r="G17">
        <f t="shared" ca="1" si="9"/>
        <v>0</v>
      </c>
      <c r="H17">
        <f t="shared" ca="1" si="9"/>
        <v>1</v>
      </c>
      <c r="I17" t="str">
        <f t="shared" ca="1" si="7"/>
        <v>+</v>
      </c>
      <c r="J17" s="26" t="s">
        <v>145</v>
      </c>
      <c r="K17">
        <f t="shared" ca="1" si="2"/>
        <v>1</v>
      </c>
      <c r="L17">
        <f t="shared" si="2"/>
        <v>-1</v>
      </c>
      <c r="M17" t="str">
        <f ca="1">IF(N17&gt;0,"+","")</f>
        <v>+</v>
      </c>
      <c r="N17">
        <f ca="1">ROUND(RAND()*4+1,0)</f>
        <v>2</v>
      </c>
      <c r="O17" t="str">
        <f ca="1">IF(P17&gt;0,"+","")</f>
        <v/>
      </c>
      <c r="P17">
        <f ca="1">F17*E17*L17*K17</f>
        <v>-16</v>
      </c>
      <c r="Q17" t="str">
        <f ca="1">IF(I17="+","-","+")</f>
        <v>-</v>
      </c>
      <c r="R17" s="7" t="str">
        <f ca="1">"(x "&amp;I17&amp;" "&amp;E17&amp;")² "&amp;J17&amp;" "&amp;F17&amp;" = 0 | + "&amp;F17</f>
        <v>(x + 4)² - 4 = 0 | + 4</v>
      </c>
      <c r="S17" t="str">
        <f ca="1">"(x "&amp;I17&amp;" "&amp;E17&amp;")² = "&amp;F17&amp;" | √"</f>
        <v>(x + 4)² = 4 | √</v>
      </c>
      <c r="T17" t="str">
        <f ca="1">"x "&amp;I17&amp;" "&amp;E17&amp;" = "&amp;N17&amp;" | "&amp;Q17&amp;E17&amp;"   und   x "&amp;I17&amp;" "&amp;E17&amp;" = -"&amp;N17&amp;" | "&amp;Q17&amp;E17</f>
        <v>x + 4 = 2 | -4   und   x + 4 = -2 | -4</v>
      </c>
      <c r="U17" t="str">
        <f ca="1">"x = "&amp;N17+K17*E17*-1&amp;"    und    x = "&amp;-N17+K17*E17*-1</f>
        <v>x = -2    und    x = -6</v>
      </c>
      <c r="V17" t="str">
        <f ca="1">"f(x) = "&amp;Z17&amp;AA17&amp;AB17&amp;AC17</f>
        <v>f(x) = (x + 2) · (x + 6)</v>
      </c>
      <c r="X17">
        <f ca="1">N17+K17*E17*-1</f>
        <v>-2</v>
      </c>
      <c r="Y17">
        <f ca="1">-N17+K17*E17*-1</f>
        <v>-6</v>
      </c>
      <c r="Z17" t="str">
        <f ca="1">IF(X17&lt;&gt;0,"(x","x")</f>
        <v>(x</v>
      </c>
      <c r="AA17" t="str">
        <f ca="1">IF(X17&lt;0," + "&amp;ABS(X17)&amp;") · ",IF(X17&gt;0," - "&amp;ABS(X17)&amp;") · "," · "))</f>
        <v xml:space="preserve"> + 2) · </v>
      </c>
      <c r="AB17" t="str">
        <f ca="1">IF(Y17&lt;&gt;0,"(x","x")</f>
        <v>(x</v>
      </c>
      <c r="AC17" t="str">
        <f ca="1">IF(Y17&lt;0," + "&amp;ABS(Y17)&amp;")",IF(Y17&gt;0," - "&amp;ABS(Y17)&amp;")",""))</f>
        <v xml:space="preserve"> + 6)</v>
      </c>
    </row>
    <row r="18" spans="1:31" x14ac:dyDescent="0.25">
      <c r="A18">
        <f t="shared" ca="1" si="3"/>
        <v>21</v>
      </c>
      <c r="B18" s="25">
        <f t="shared" ca="1" si="4"/>
        <v>0.13427377165393162</v>
      </c>
      <c r="C18" s="25" t="str">
        <f ca="1">"f(x) = (x"&amp;I18&amp;E18&amp;") · (x"&amp;J18&amp;F18&amp;")"</f>
        <v>f(x) = (x-6) · (x+2)</v>
      </c>
      <c r="D18" s="25" t="s">
        <v>140</v>
      </c>
      <c r="E18">
        <f ca="1">ROUND(RAND()*5+2,0)</f>
        <v>6</v>
      </c>
      <c r="F18">
        <f ca="1">ROUND(RAND()*5+2,0)</f>
        <v>2</v>
      </c>
      <c r="G18">
        <f t="shared" ca="1" si="9"/>
        <v>1</v>
      </c>
      <c r="H18">
        <f t="shared" ca="1" si="9"/>
        <v>0</v>
      </c>
      <c r="I18" t="str">
        <f t="shared" ca="1" si="7"/>
        <v>-</v>
      </c>
      <c r="J18" t="str">
        <f ca="1">IF(H18=0,"+","-")</f>
        <v>+</v>
      </c>
      <c r="K18">
        <f t="shared" ref="K18:L25" ca="1" si="10">IF(I18="+",1,-1)</f>
        <v>-1</v>
      </c>
      <c r="L18">
        <f t="shared" ca="1" si="10"/>
        <v>1</v>
      </c>
      <c r="M18">
        <f ca="1">K18*E18*-1</f>
        <v>6</v>
      </c>
      <c r="N18">
        <f ca="1">L18*F18*-1</f>
        <v>-2</v>
      </c>
      <c r="O18">
        <f ca="1">(M18+N18)/2</f>
        <v>2</v>
      </c>
      <c r="P18">
        <f ca="1">(O18-M18)*(O18-N18)</f>
        <v>-16</v>
      </c>
      <c r="Q18" t="str">
        <f ca="1">IF(O18&gt;0,"+","")</f>
        <v>+</v>
      </c>
      <c r="R18" s="7" t="s">
        <v>146</v>
      </c>
      <c r="S18" t="str">
        <f ca="1">IF(N18&gt;0,"xS = ["&amp;M18&amp;" + "&amp;N18&amp;"] : 2 = "&amp;M18+N18&amp;" : 2 = "&amp;(M18+N18)/2,"xS = ["&amp;M18&amp;" + ("&amp;N18&amp;")] : 2 = "&amp;M18+N18&amp;" : 2 = "&amp;(M18+N18)/2)</f>
        <v>xS = [6 + (-2)] : 2 = 4 : 2 = 2</v>
      </c>
      <c r="T18" s="7" t="s">
        <v>147</v>
      </c>
      <c r="U18" t="str">
        <f ca="1">"f("&amp;O18&amp;") = ("&amp;O18&amp;I18&amp;E18&amp;") · ("&amp;O18&amp;J18&amp;F18&amp;") = ("&amp;O18-M18&amp;") · ("&amp;O18-N18&amp;") = "&amp;P18</f>
        <v>f(2) = (2-6) · (2+2) = (-4) · (4) = -16</v>
      </c>
      <c r="V18" t="str">
        <f ca="1">"f(x) = "&amp;Z18&amp;"x"&amp;X18&amp;AA18&amp;"² "&amp;AB18</f>
        <v>f(x) = (x -2)² -16</v>
      </c>
      <c r="X18" t="str">
        <f ca="1">IF(O18&lt;0," +","")</f>
        <v/>
      </c>
      <c r="Y18" t="str">
        <f ca="1">IF(P18&gt;0,"+","")</f>
        <v/>
      </c>
      <c r="Z18" t="str">
        <f ca="1">IF(O18&lt;&gt;0,"(","")</f>
        <v>(</v>
      </c>
      <c r="AA18" t="str">
        <f ca="1">IF(O18&lt;&gt;0," "&amp;-1*O18&amp;")","")</f>
        <v xml:space="preserve"> -2)</v>
      </c>
      <c r="AB18" t="str">
        <f ca="1">IF(P18=0,"",Y18&amp;P18)</f>
        <v>-16</v>
      </c>
    </row>
    <row r="19" spans="1:31" x14ac:dyDescent="0.25">
      <c r="A19">
        <f t="shared" ca="1" si="3"/>
        <v>14</v>
      </c>
      <c r="B19" s="11">
        <f t="shared" ca="1" si="4"/>
        <v>0.36397904122367886</v>
      </c>
      <c r="C19" s="11" t="str">
        <f ca="1">"f(x) = (x "&amp;I19&amp;" "&amp;E19&amp;")² "&amp;J19&amp;" "&amp;F19</f>
        <v>f(x) = (x + 4)² - 3</v>
      </c>
      <c r="D19" s="11" t="s">
        <v>143</v>
      </c>
      <c r="E19">
        <f t="shared" ref="E19:F22" ca="1" si="11">ROUND(RAND()*3+2,0)</f>
        <v>4</v>
      </c>
      <c r="F19">
        <f t="shared" ca="1" si="11"/>
        <v>3</v>
      </c>
      <c r="G19">
        <f t="shared" ca="1" si="9"/>
        <v>0</v>
      </c>
      <c r="H19">
        <f t="shared" ca="1" si="9"/>
        <v>1</v>
      </c>
      <c r="I19" t="str">
        <f t="shared" ca="1" si="7"/>
        <v>+</v>
      </c>
      <c r="J19" t="str">
        <f ca="1">IF(H19=0,"+","-")</f>
        <v>-</v>
      </c>
      <c r="K19">
        <f t="shared" ca="1" si="10"/>
        <v>1</v>
      </c>
      <c r="L19">
        <f t="shared" ca="1" si="10"/>
        <v>-1</v>
      </c>
      <c r="M19" t="str">
        <f ca="1">IF(N19&gt;0,"+","")</f>
        <v>+</v>
      </c>
      <c r="N19">
        <f ca="1">E19*K19+F19*L19</f>
        <v>1</v>
      </c>
      <c r="O19" t="str">
        <f ca="1">IF(P19&gt;0,"+","")</f>
        <v>+</v>
      </c>
      <c r="P19">
        <f ca="1">E19^2+L19*F19</f>
        <v>13</v>
      </c>
      <c r="Q19">
        <f ca="1">N19*N19</f>
        <v>1</v>
      </c>
      <c r="R19" t="s">
        <v>144</v>
      </c>
      <c r="S19" t="str">
        <f ca="1">"(x "&amp;I19&amp;" "&amp;E19&amp;")² "&amp;J19&amp;" "&amp;F19</f>
        <v>(x + 4)² - 3</v>
      </c>
      <c r="T19" t="str">
        <f ca="1">"= x² "&amp;I19&amp;" "&amp;2*E19&amp;"x + "&amp;E19^2&amp;" "&amp;J19&amp;" "&amp;F19</f>
        <v>= x² + 8x + 16 - 3</v>
      </c>
      <c r="U19" t="str">
        <f ca="1">"= x² "&amp;I19&amp;" "&amp;2*E19&amp;"x "&amp;O19&amp;" "&amp;P19</f>
        <v>= x² + 8x + 13</v>
      </c>
      <c r="X19" t="s">
        <v>18</v>
      </c>
      <c r="Y19">
        <v>5</v>
      </c>
      <c r="Z19">
        <v>7</v>
      </c>
    </row>
    <row r="20" spans="1:31" x14ac:dyDescent="0.25">
      <c r="A20">
        <f ca="1">RANK(B20,$B$2:$B$25)</f>
        <v>11</v>
      </c>
      <c r="B20" s="11">
        <f ca="1">RAND()</f>
        <v>0.57110478696849143</v>
      </c>
      <c r="C20" s="11" t="str">
        <f ca="1">"f(x) = x² "&amp;M20&amp;" "&amp;ABS(N20)&amp;"x "&amp;O20&amp;" "&amp;ABS(P20)</f>
        <v>f(x) = x² + 4x + 4</v>
      </c>
      <c r="D20" s="25" t="s">
        <v>140</v>
      </c>
      <c r="E20">
        <f t="shared" ca="1" si="11"/>
        <v>2</v>
      </c>
      <c r="F20">
        <f ca="1">IF(K20*E20*-1=Q20*L20,E20+1,Q20)</f>
        <v>2</v>
      </c>
      <c r="G20">
        <f ca="1">ROUND(RAND(),0)</f>
        <v>0</v>
      </c>
      <c r="H20">
        <f ca="1">ROUND(RAND(),0)</f>
        <v>0</v>
      </c>
      <c r="I20" t="str">
        <f t="shared" ca="1" si="7"/>
        <v>+</v>
      </c>
      <c r="J20" t="str">
        <f ca="1">IF(H20=0,"+","-")</f>
        <v>+</v>
      </c>
      <c r="K20">
        <f t="shared" ca="1" si="10"/>
        <v>1</v>
      </c>
      <c r="L20">
        <f t="shared" ca="1" si="10"/>
        <v>1</v>
      </c>
      <c r="M20" t="str">
        <f ca="1">IF(N20&gt;0,"+","-")</f>
        <v>+</v>
      </c>
      <c r="N20">
        <f ca="1">E20*K20+F20*L20</f>
        <v>4</v>
      </c>
      <c r="O20" t="str">
        <f ca="1">IF(P20&gt;0,"+","-")</f>
        <v>+</v>
      </c>
      <c r="P20">
        <f ca="1">F20*E20*L20*K20</f>
        <v>4</v>
      </c>
      <c r="Q20">
        <f ca="1">ROUND(RAND()*3+2,0)</f>
        <v>2</v>
      </c>
      <c r="R20" t="s">
        <v>141</v>
      </c>
      <c r="S20" t="str">
        <f ca="1">C20</f>
        <v>f(x) = x² + 4x + 4</v>
      </c>
      <c r="T20" t="str">
        <f ca="1">"= x² "&amp;M20&amp;" "&amp;ABS(N20)&amp;"x + "&amp;(ABS(N20)/2)^2&amp;" - "&amp;(ABS(N20)/2)^2&amp;" "&amp;O20&amp;" "&amp;ABS(P20)</f>
        <v>= x² + 4x + 4 - 4 + 4</v>
      </c>
      <c r="U20" t="str">
        <f ca="1">"= (x "&amp;M20&amp;" "&amp;(ABS(N20)/2)&amp;")² "&amp;Y20</f>
        <v xml:space="preserve">= (x + 2)² </v>
      </c>
      <c r="X20">
        <f ca="1">-1*(ABS(N20)/2)^2+P20</f>
        <v>0</v>
      </c>
      <c r="Y20" t="str">
        <f ca="1">IF(X20=0,"",IF(X20&gt;0,"+ "&amp;ABS(X20),"- "&amp;ABS(X20)))</f>
        <v/>
      </c>
    </row>
    <row r="21" spans="1:31" x14ac:dyDescent="0.25">
      <c r="A21">
        <f ca="1">RANK(B21,$B$2:$B$25)</f>
        <v>12</v>
      </c>
      <c r="B21" s="11">
        <f t="shared" ca="1" si="4"/>
        <v>0.47703267556827222</v>
      </c>
      <c r="C21" s="11" t="str">
        <f ca="1">"f(x) = x² "&amp;M21&amp;" "&amp;ABS(N21)&amp;"x "&amp;O21&amp;" "&amp;ABS(P21)</f>
        <v>f(x) = x² - 10x + 25</v>
      </c>
      <c r="D21" s="11" t="s">
        <v>142</v>
      </c>
      <c r="E21">
        <f t="shared" ca="1" si="11"/>
        <v>5</v>
      </c>
      <c r="F21">
        <f ca="1">IF(K21*E21*-1=Q21*L21,E21+1,Q21)</f>
        <v>5</v>
      </c>
      <c r="G21">
        <f ca="1">ROUND(RAND(),0)</f>
        <v>1</v>
      </c>
      <c r="H21">
        <f ca="1">ROUND(RAND(),0)</f>
        <v>1</v>
      </c>
      <c r="I21" t="str">
        <f t="shared" ca="1" si="7"/>
        <v>-</v>
      </c>
      <c r="J21" t="str">
        <f ca="1">IF(H21=0,"+","-")</f>
        <v>-</v>
      </c>
      <c r="K21">
        <f ca="1">IF(I21="+",1,-1)</f>
        <v>-1</v>
      </c>
      <c r="L21">
        <f ca="1">IF(J21="+",1,-1)</f>
        <v>-1</v>
      </c>
      <c r="M21" t="str">
        <f ca="1">IF(N21&gt;0,"+","-")</f>
        <v>-</v>
      </c>
      <c r="N21">
        <f ca="1">E21*K21+F21*L21</f>
        <v>-10</v>
      </c>
      <c r="O21" t="str">
        <f ca="1">IF(P21&gt;0,"+","-")</f>
        <v>+</v>
      </c>
      <c r="P21">
        <f ca="1">F21*E21*L21*K21</f>
        <v>25</v>
      </c>
      <c r="Q21">
        <f ca="1">ROUND(RAND()*3+2,0)</f>
        <v>5</v>
      </c>
      <c r="R21" t="str">
        <f ca="1">"PQ-Formel: p = "&amp;M21&amp;ABS(N21)&amp;", q = "&amp;O21&amp;ABS(P21)</f>
        <v>PQ-Formel: p = -10, q = +25</v>
      </c>
      <c r="S21" t="str">
        <f ca="1">"x1 = "&amp;-N21/2&amp;" + √("&amp;(ABS(N21)/2)^2&amp;Y21&amp;") = "&amp;-N21/2&amp;" + "&amp;AA21&amp;" = "&amp;AB21</f>
        <v>x1 = 5 + √(25- 25) = 5 + 0 = 5</v>
      </c>
      <c r="T21" t="str">
        <f ca="1">"x2 = "&amp;-N21/2&amp;" - √("&amp;(ABS(N21)/2)^2&amp;Y21&amp;") = "&amp;-N21/2&amp;" - "&amp;AA21&amp;" = "&amp;AC21</f>
        <v>x2 = 5 - √(25- 25) = 5 - 0 = 5</v>
      </c>
      <c r="U21" t="str">
        <f ca="1">"f(x) = (x"&amp;AD21&amp;") · (x"&amp;AE21&amp;")"</f>
        <v>f(x) = (x - 5) · (x - 5)</v>
      </c>
      <c r="X21">
        <f ca="1">P21</f>
        <v>25</v>
      </c>
      <c r="Y21" t="str">
        <f ca="1">IF(X21&lt;0,"+ "&amp;ABS(X21),"- "&amp;ABS(X21))</f>
        <v>- 25</v>
      </c>
      <c r="Z21">
        <f ca="1">(ABS(N21)/2)^2-X21</f>
        <v>0</v>
      </c>
      <c r="AA21">
        <f ca="1">SQRT(Z21)</f>
        <v>0</v>
      </c>
      <c r="AB21">
        <f ca="1">-N21/2+AA21</f>
        <v>5</v>
      </c>
      <c r="AC21">
        <f ca="1">-N21/2-AA21</f>
        <v>5</v>
      </c>
      <c r="AD21" t="str">
        <f ca="1">IF(AB21&lt;0," + "&amp;ABS(AB21)," - "&amp;ABS(AB21))</f>
        <v xml:space="preserve"> - 5</v>
      </c>
      <c r="AE21" t="str">
        <f ca="1">IF(AC21&lt;0," + "&amp;ABS(AC21)," - "&amp;ABS(AC21))</f>
        <v xml:space="preserve"> - 5</v>
      </c>
    </row>
    <row r="22" spans="1:31" x14ac:dyDescent="0.25">
      <c r="A22">
        <f t="shared" ca="1" si="3"/>
        <v>8</v>
      </c>
      <c r="B22" s="11">
        <f t="shared" ca="1" si="4"/>
        <v>0.61548320267409595</v>
      </c>
      <c r="C22" s="11" t="str">
        <f ca="1">"f(x) = (x"&amp;I22&amp;E22&amp;") · (x"&amp;J22&amp;F22&amp;")"</f>
        <v>f(x) = (x+3) · (x+4)</v>
      </c>
      <c r="D22" s="11" t="s">
        <v>143</v>
      </c>
      <c r="E22">
        <f t="shared" ca="1" si="11"/>
        <v>3</v>
      </c>
      <c r="F22">
        <f t="shared" ca="1" si="11"/>
        <v>4</v>
      </c>
      <c r="G22">
        <f t="shared" ref="G22:H25" ca="1" si="12">ROUND(RAND(),0)</f>
        <v>0</v>
      </c>
      <c r="H22">
        <f t="shared" ca="1" si="12"/>
        <v>0</v>
      </c>
      <c r="I22" t="str">
        <f t="shared" ca="1" si="7"/>
        <v>+</v>
      </c>
      <c r="J22" t="str">
        <f ca="1">IF(H22=0,"+","-")</f>
        <v>+</v>
      </c>
      <c r="K22">
        <f t="shared" ca="1" si="10"/>
        <v>1</v>
      </c>
      <c r="L22">
        <f t="shared" ca="1" si="10"/>
        <v>1</v>
      </c>
      <c r="M22" t="str">
        <f ca="1">IF(N22&gt;0,"+","")</f>
        <v>+</v>
      </c>
      <c r="N22">
        <f ca="1">E22*K22+F22*L22</f>
        <v>7</v>
      </c>
      <c r="O22" t="str">
        <f ca="1">IF(P22&gt;0,"+","")</f>
        <v>+</v>
      </c>
      <c r="P22">
        <f ca="1">F22*E22*L22*K22</f>
        <v>12</v>
      </c>
      <c r="R22" t="s">
        <v>144</v>
      </c>
      <c r="S22" t="str">
        <f ca="1">"(x"&amp;I22&amp;E22&amp;")·(x"&amp;J22&amp;F22&amp;")"</f>
        <v>(x+3)·(x+4)</v>
      </c>
      <c r="T22" t="str">
        <f ca="1">"= x² "&amp;J22&amp;F22&amp;"x "&amp;I22&amp;E22&amp;"x "&amp;O22&amp;P22</f>
        <v>= x² +4x +3x +12</v>
      </c>
      <c r="U22" t="str">
        <f ca="1">IF(N22&lt;&gt;0,"= x² "&amp;M22&amp;N22&amp;"x "&amp;O22&amp;P22,"= x² "&amp;O22&amp;P22)</f>
        <v>= x² +7x +12</v>
      </c>
      <c r="W22">
        <v>0</v>
      </c>
      <c r="X22" t="s">
        <v>18</v>
      </c>
      <c r="Y22">
        <v>2</v>
      </c>
      <c r="Z22">
        <v>3</v>
      </c>
    </row>
    <row r="23" spans="1:31" x14ac:dyDescent="0.25">
      <c r="A23">
        <f t="shared" ca="1" si="3"/>
        <v>2</v>
      </c>
      <c r="B23" s="11">
        <f t="shared" ca="1" si="4"/>
        <v>0.83508008981630333</v>
      </c>
      <c r="C23" s="11" t="str">
        <f ca="1">"f(x) = (x "&amp;I23&amp;" "&amp;E23&amp;")² "&amp;J23&amp;" "&amp;F23</f>
        <v>f(x) = (x - 3)² - 9</v>
      </c>
      <c r="D23" s="11" t="s">
        <v>142</v>
      </c>
      <c r="E23">
        <f ca="1">ROUND(RAND()*3+2,0)</f>
        <v>3</v>
      </c>
      <c r="F23">
        <f ca="1">N23^2</f>
        <v>9</v>
      </c>
      <c r="G23">
        <f t="shared" ca="1" si="12"/>
        <v>1</v>
      </c>
      <c r="H23">
        <f t="shared" ca="1" si="12"/>
        <v>1</v>
      </c>
      <c r="I23" t="str">
        <f t="shared" ca="1" si="7"/>
        <v>-</v>
      </c>
      <c r="J23" s="26" t="s">
        <v>145</v>
      </c>
      <c r="K23">
        <f t="shared" ca="1" si="10"/>
        <v>-1</v>
      </c>
      <c r="L23">
        <f t="shared" si="10"/>
        <v>-1</v>
      </c>
      <c r="M23" t="str">
        <f ca="1">IF(N23&gt;0,"+","")</f>
        <v>+</v>
      </c>
      <c r="N23">
        <f ca="1">ROUND(RAND()*4+1,0)</f>
        <v>3</v>
      </c>
      <c r="O23" t="str">
        <f ca="1">IF(P23&gt;0,"+","")</f>
        <v>+</v>
      </c>
      <c r="P23">
        <f ca="1">F23*E23*L23*K23</f>
        <v>27</v>
      </c>
      <c r="Q23" t="str">
        <f ca="1">IF(I23="+","-","+")</f>
        <v>+</v>
      </c>
      <c r="R23" s="7" t="str">
        <f ca="1">"(x "&amp;I23&amp;" "&amp;E23&amp;")² "&amp;J23&amp;" "&amp;F23&amp;" = 0 | + "&amp;F23</f>
        <v>(x - 3)² - 9 = 0 | + 9</v>
      </c>
      <c r="S23" t="str">
        <f ca="1">"(x "&amp;I23&amp;" "&amp;E23&amp;")² = "&amp;F23&amp;" | √"</f>
        <v>(x - 3)² = 9 | √</v>
      </c>
      <c r="T23" t="str">
        <f ca="1">"x "&amp;I23&amp;" "&amp;E23&amp;" = "&amp;N23&amp;" | "&amp;Q23&amp;E23&amp;"   und   x "&amp;I23&amp;" "&amp;E23&amp;" = -"&amp;N23&amp;" | "&amp;Q23&amp;E23</f>
        <v>x - 3 = 3 | +3   und   x - 3 = -3 | +3</v>
      </c>
      <c r="U23" t="str">
        <f ca="1">"x = "&amp;N23+K23*E23*-1&amp;"    und    x = "&amp;-N23+K23*E23*-1</f>
        <v>x = 6    und    x = 0</v>
      </c>
      <c r="V23" t="str">
        <f ca="1">"f(x) = "&amp;Z23&amp;AA23&amp;AB23&amp;AC23</f>
        <v>f(x) = (x - 6) · x</v>
      </c>
      <c r="X23">
        <f ca="1">N23+K23*E23*-1</f>
        <v>6</v>
      </c>
      <c r="Y23">
        <f ca="1">-N23+K23*E23*-1</f>
        <v>0</v>
      </c>
      <c r="Z23" t="str">
        <f ca="1">IF(X23&lt;&gt;0,"(x","x")</f>
        <v>(x</v>
      </c>
      <c r="AA23" t="str">
        <f ca="1">IF(X23&lt;0," + "&amp;ABS(X23)&amp;") · ",IF(X23&gt;0," - "&amp;ABS(X23)&amp;") · "," · "))</f>
        <v xml:space="preserve"> - 6) · </v>
      </c>
      <c r="AB23" t="str">
        <f ca="1">IF(Y23&lt;&gt;0,"(x","x")</f>
        <v>x</v>
      </c>
      <c r="AC23" t="str">
        <f ca="1">IF(Y23&lt;0," + "&amp;ABS(Y23)&amp;")",IF(Y23&gt;0," - "&amp;ABS(Y23)&amp;")",""))</f>
        <v/>
      </c>
    </row>
    <row r="24" spans="1:31" x14ac:dyDescent="0.25">
      <c r="A24">
        <f t="shared" ca="1" si="3"/>
        <v>15</v>
      </c>
      <c r="B24" s="25">
        <f t="shared" ca="1" si="4"/>
        <v>0.35027210907842332</v>
      </c>
      <c r="C24" s="25" t="str">
        <f ca="1">"f(x) = (x"&amp;I24&amp;E24&amp;") · (x"&amp;J24&amp;F24&amp;")"</f>
        <v>f(x) = (x-6) · (x-7)</v>
      </c>
      <c r="D24" s="25" t="s">
        <v>140</v>
      </c>
      <c r="E24">
        <f ca="1">ROUND(RAND()*5+2,0)</f>
        <v>6</v>
      </c>
      <c r="F24">
        <f ca="1">ROUND(RAND()*5+2,0)</f>
        <v>7</v>
      </c>
      <c r="G24">
        <f t="shared" ca="1" si="12"/>
        <v>1</v>
      </c>
      <c r="H24">
        <f t="shared" ca="1" si="12"/>
        <v>1</v>
      </c>
      <c r="I24" t="str">
        <f t="shared" ca="1" si="7"/>
        <v>-</v>
      </c>
      <c r="J24" t="str">
        <f ca="1">IF(H24=0,"+","-")</f>
        <v>-</v>
      </c>
      <c r="K24">
        <f t="shared" ca="1" si="10"/>
        <v>-1</v>
      </c>
      <c r="L24">
        <f t="shared" ca="1" si="10"/>
        <v>-1</v>
      </c>
      <c r="M24">
        <f ca="1">K24*E24*-1</f>
        <v>6</v>
      </c>
      <c r="N24">
        <f ca="1">L24*F24*-1</f>
        <v>7</v>
      </c>
      <c r="O24">
        <f ca="1">(M24+N24)/2</f>
        <v>6.5</v>
      </c>
      <c r="P24">
        <f ca="1">(O24-M24)*(O24-N24)</f>
        <v>-0.25</v>
      </c>
      <c r="Q24" t="str">
        <f ca="1">IF(O24&gt;0,"+","")</f>
        <v>+</v>
      </c>
      <c r="R24" s="7" t="s">
        <v>146</v>
      </c>
      <c r="S24" t="str">
        <f ca="1">IF(N24&gt;0,"xS = ["&amp;M24&amp;" + "&amp;N24&amp;"] : 2 = "&amp;M24+N24&amp;" : 2 = "&amp;(M24+N24)/2,"xS = ["&amp;M24&amp;" + ("&amp;N24&amp;")] : 2 = "&amp;M24+N24&amp;" : 2 = "&amp;(M24+N24)/2)</f>
        <v>xS = [6 + 7] : 2 = 13 : 2 = 6,5</v>
      </c>
      <c r="T24" s="7" t="s">
        <v>147</v>
      </c>
      <c r="U24" t="str">
        <f ca="1">"f("&amp;O24&amp;") = ("&amp;O24&amp;I24&amp;E24&amp;") · ("&amp;O24&amp;J24&amp;F24&amp;") = ("&amp;O24-M24&amp;") · ("&amp;O24-N24&amp;") = "&amp;P24</f>
        <v>f(6,5) = (6,5-6) · (6,5-7) = (0,5) · (-0,5) = -0,25</v>
      </c>
      <c r="V24" t="str">
        <f ca="1">"f(x) = "&amp;Z24&amp;"x"&amp;X24&amp;AA24&amp;"² "&amp;AB24</f>
        <v>f(x) = (x -6,5)² -0,25</v>
      </c>
      <c r="X24" t="str">
        <f ca="1">IF(O24&lt;0," +","")</f>
        <v/>
      </c>
      <c r="Y24" t="str">
        <f ca="1">IF(P24&gt;0,"+","")</f>
        <v/>
      </c>
      <c r="Z24" t="str">
        <f ca="1">IF(O24&lt;&gt;0,"(","")</f>
        <v>(</v>
      </c>
      <c r="AA24" t="str">
        <f ca="1">IF(O24&lt;&gt;0," "&amp;-1*O24&amp;")","")</f>
        <v xml:space="preserve"> -6,5)</v>
      </c>
      <c r="AB24" t="str">
        <f ca="1">IF(P24=0,"",Y24&amp;P24)</f>
        <v>-0,25</v>
      </c>
    </row>
    <row r="25" spans="1:31" x14ac:dyDescent="0.25">
      <c r="A25">
        <f t="shared" ca="1" si="3"/>
        <v>23</v>
      </c>
      <c r="B25" s="11">
        <f t="shared" ca="1" si="4"/>
        <v>4.9660052990355585E-2</v>
      </c>
      <c r="C25" s="11" t="str">
        <f ca="1">"f(x) = (x "&amp;I25&amp;" "&amp;E25&amp;")² "&amp;J25&amp;" "&amp;F25</f>
        <v>f(x) = (x + 4)² - 4</v>
      </c>
      <c r="D25" s="11" t="s">
        <v>143</v>
      </c>
      <c r="E25">
        <f ca="1">ROUND(RAND()*3+2,0)</f>
        <v>4</v>
      </c>
      <c r="F25">
        <f ca="1">ROUND(RAND()*3+2,0)</f>
        <v>4</v>
      </c>
      <c r="G25">
        <f t="shared" ca="1" si="12"/>
        <v>0</v>
      </c>
      <c r="H25">
        <f t="shared" ca="1" si="12"/>
        <v>1</v>
      </c>
      <c r="I25" t="str">
        <f t="shared" ca="1" si="7"/>
        <v>+</v>
      </c>
      <c r="J25" t="str">
        <f ca="1">IF(H25=0,"+","-")</f>
        <v>-</v>
      </c>
      <c r="K25">
        <f t="shared" ca="1" si="10"/>
        <v>1</v>
      </c>
      <c r="L25">
        <f t="shared" ca="1" si="10"/>
        <v>-1</v>
      </c>
      <c r="M25" t="str">
        <f ca="1">IF(N25&gt;0,"+","")</f>
        <v/>
      </c>
      <c r="N25">
        <f ca="1">E25*K25+F25*L25</f>
        <v>0</v>
      </c>
      <c r="O25" t="str">
        <f ca="1">IF(P25&gt;0,"+","")</f>
        <v>+</v>
      </c>
      <c r="P25">
        <f ca="1">E25^2+L25*F25</f>
        <v>12</v>
      </c>
      <c r="Q25">
        <f ca="1">N25*N25</f>
        <v>0</v>
      </c>
      <c r="R25" t="s">
        <v>144</v>
      </c>
      <c r="S25" t="str">
        <f ca="1">"(x "&amp;I25&amp;" "&amp;E25&amp;")² "&amp;J25&amp;" "&amp;F25</f>
        <v>(x + 4)² - 4</v>
      </c>
      <c r="T25" t="str">
        <f ca="1">"= x² "&amp;I25&amp;" "&amp;2*E25&amp;"x + "&amp;E25^2&amp;" "&amp;J25&amp;" "&amp;F25</f>
        <v>= x² + 8x + 16 - 4</v>
      </c>
      <c r="U25" t="str">
        <f ca="1">"= x² "&amp;I25&amp;" "&amp;2*E25&amp;"x "&amp;O25&amp;" "&amp;P25</f>
        <v>= x² + 8x + 12</v>
      </c>
      <c r="X25" t="s">
        <v>18</v>
      </c>
      <c r="Y25">
        <v>5</v>
      </c>
      <c r="Z25">
        <v>7</v>
      </c>
    </row>
    <row r="30" spans="1:31" ht="15.5" x14ac:dyDescent="0.35">
      <c r="C30" s="9"/>
      <c r="D30" s="9"/>
      <c r="E30" s="9"/>
    </row>
    <row r="31" spans="1:31" ht="15.5" x14ac:dyDescent="0.35">
      <c r="C31" s="9"/>
      <c r="D31" s="9"/>
      <c r="E31" s="9"/>
    </row>
    <row r="32" spans="1:31" ht="15.5" x14ac:dyDescent="0.35">
      <c r="C32" s="9"/>
      <c r="D32" s="9"/>
      <c r="E32" s="9"/>
    </row>
    <row r="33" spans="3:5" ht="15.5" x14ac:dyDescent="0.35">
      <c r="C33" s="9"/>
      <c r="D33" s="9"/>
      <c r="E33" s="9"/>
    </row>
    <row r="34" spans="3:5" ht="15.5" x14ac:dyDescent="0.35">
      <c r="C34" s="9"/>
      <c r="D34" s="9"/>
      <c r="E34" s="9"/>
    </row>
    <row r="35" spans="3:5" ht="15.5" x14ac:dyDescent="0.35">
      <c r="C35" s="9"/>
      <c r="D35" s="9"/>
      <c r="E35" s="9"/>
    </row>
    <row r="36" spans="3:5" ht="15.5" x14ac:dyDescent="0.35">
      <c r="E36" s="9"/>
    </row>
    <row r="37" spans="3:5" ht="15.5" x14ac:dyDescent="0.35">
      <c r="C37" s="8"/>
      <c r="D37" s="8"/>
      <c r="E37" s="9"/>
    </row>
    <row r="38" spans="3:5" ht="15.5" x14ac:dyDescent="0.35">
      <c r="E38" s="9"/>
    </row>
    <row r="39" spans="3:5" ht="15.5" x14ac:dyDescent="0.35">
      <c r="C39" s="9"/>
      <c r="D39" s="9"/>
      <c r="E39" s="9"/>
    </row>
    <row r="40" spans="3:5" ht="15.5" x14ac:dyDescent="0.35">
      <c r="C40" s="9"/>
      <c r="D40" s="9"/>
      <c r="E40" s="9"/>
    </row>
    <row r="41" spans="3:5" ht="15.5" x14ac:dyDescent="0.35">
      <c r="C41" s="9"/>
      <c r="D41" s="9"/>
      <c r="E41" s="9"/>
    </row>
    <row r="42" spans="3:5" ht="15.5" x14ac:dyDescent="0.35">
      <c r="C42" s="9"/>
      <c r="D42" s="9"/>
      <c r="E42" s="9"/>
    </row>
    <row r="43" spans="3:5" ht="15.5" x14ac:dyDescent="0.35">
      <c r="C43" s="9"/>
      <c r="D43" s="9"/>
      <c r="E43" s="9"/>
    </row>
    <row r="44" spans="3:5" ht="15.5" x14ac:dyDescent="0.35">
      <c r="C44" s="9"/>
      <c r="D44" s="9"/>
      <c r="E44" s="9"/>
    </row>
    <row r="45" spans="3:5" ht="15.5" x14ac:dyDescent="0.35">
      <c r="C45" s="9"/>
      <c r="D45" s="9"/>
      <c r="E45" s="9"/>
    </row>
    <row r="46" spans="3:5" ht="15.5" x14ac:dyDescent="0.35">
      <c r="E46" s="9"/>
    </row>
    <row r="47" spans="3:5" ht="15.5" x14ac:dyDescent="0.35">
      <c r="C47" s="8"/>
      <c r="D47" s="8"/>
      <c r="E47" s="9"/>
    </row>
    <row r="49" spans="3:5" ht="15.5" x14ac:dyDescent="0.35">
      <c r="C49" s="9"/>
      <c r="D49" s="9"/>
      <c r="E49" s="9"/>
    </row>
    <row r="50" spans="3:5" ht="15.5" x14ac:dyDescent="0.35">
      <c r="C50" s="9"/>
      <c r="D50" s="9"/>
      <c r="E50" s="9"/>
    </row>
    <row r="51" spans="3:5" ht="15.5" x14ac:dyDescent="0.35">
      <c r="C51" s="9"/>
      <c r="D51" s="9"/>
      <c r="E51" s="9"/>
    </row>
    <row r="52" spans="3:5" ht="15.5" x14ac:dyDescent="0.35">
      <c r="C52" s="9"/>
      <c r="D52" s="9"/>
      <c r="E52" s="9"/>
    </row>
    <row r="53" spans="3:5" ht="15.5" x14ac:dyDescent="0.35">
      <c r="C53" s="9"/>
      <c r="D53" s="9"/>
      <c r="E53" s="9"/>
    </row>
    <row r="54" spans="3:5" ht="15.5" x14ac:dyDescent="0.35">
      <c r="C54" s="9"/>
      <c r="D54" s="9"/>
      <c r="E54" s="9"/>
    </row>
    <row r="55" spans="3:5" ht="15.5" x14ac:dyDescent="0.35">
      <c r="C55" s="9"/>
      <c r="D55" s="9"/>
      <c r="E55" s="9"/>
    </row>
    <row r="57" spans="3:5" ht="15.5" x14ac:dyDescent="0.35">
      <c r="C57" s="8"/>
      <c r="D57" s="8"/>
    </row>
    <row r="59" spans="3:5" ht="15.5" x14ac:dyDescent="0.35">
      <c r="C59" s="9"/>
      <c r="D59" s="9"/>
      <c r="E59" s="9"/>
    </row>
    <row r="60" spans="3:5" ht="15.5" x14ac:dyDescent="0.35">
      <c r="C60" s="9"/>
      <c r="D60" s="9"/>
      <c r="E60" s="9"/>
    </row>
    <row r="61" spans="3:5" ht="15.5" x14ac:dyDescent="0.35">
      <c r="C61" s="9"/>
      <c r="D61" s="9"/>
      <c r="E61" s="9"/>
    </row>
    <row r="62" spans="3:5" ht="15.5" x14ac:dyDescent="0.35">
      <c r="C62" s="9"/>
      <c r="D62" s="9"/>
      <c r="E62" s="9"/>
    </row>
    <row r="63" spans="3:5" ht="15.5" x14ac:dyDescent="0.35">
      <c r="C63" s="9"/>
      <c r="D63" s="9"/>
      <c r="E63" s="9"/>
    </row>
    <row r="64" spans="3:5" ht="15.5" x14ac:dyDescent="0.35">
      <c r="C64" s="9"/>
      <c r="D64" s="9"/>
      <c r="E64" s="9"/>
    </row>
    <row r="65" spans="3:5" ht="15.5" x14ac:dyDescent="0.35">
      <c r="C65" s="9"/>
      <c r="D65" s="9"/>
      <c r="E65" s="9"/>
    </row>
    <row r="67" spans="3:5" ht="15.5" x14ac:dyDescent="0.35">
      <c r="C67" s="8"/>
      <c r="D67" s="8"/>
    </row>
    <row r="69" spans="3:5" ht="15.5" x14ac:dyDescent="0.35">
      <c r="C69" s="9"/>
      <c r="D69" s="9"/>
      <c r="E69" s="9"/>
    </row>
    <row r="70" spans="3:5" ht="15.5" x14ac:dyDescent="0.35">
      <c r="C70" s="9"/>
      <c r="D70" s="9"/>
      <c r="E70" s="9"/>
    </row>
    <row r="71" spans="3:5" ht="15.5" x14ac:dyDescent="0.35">
      <c r="C71" s="9"/>
      <c r="D71" s="9"/>
      <c r="E71" s="9"/>
    </row>
    <row r="72" spans="3:5" ht="15.5" x14ac:dyDescent="0.35">
      <c r="C72" s="9"/>
      <c r="D72" s="9"/>
      <c r="E72" s="9"/>
    </row>
    <row r="73" spans="3:5" ht="15.5" x14ac:dyDescent="0.35">
      <c r="C73" s="9"/>
      <c r="D73" s="9"/>
      <c r="E73" s="9"/>
    </row>
    <row r="74" spans="3:5" ht="15.5" x14ac:dyDescent="0.35">
      <c r="C74" s="9"/>
      <c r="D74" s="9"/>
      <c r="E74" s="9"/>
    </row>
    <row r="75" spans="3:5" ht="15.5" x14ac:dyDescent="0.35">
      <c r="C75" s="9"/>
      <c r="D75" s="9"/>
      <c r="E75" s="9"/>
    </row>
    <row r="77" spans="3:5" ht="15.5" x14ac:dyDescent="0.35">
      <c r="C77" s="8"/>
      <c r="D77" s="8"/>
    </row>
    <row r="79" spans="3:5" ht="15.5" x14ac:dyDescent="0.35">
      <c r="C79" s="9"/>
      <c r="D79" s="9"/>
      <c r="E79" s="9"/>
    </row>
    <row r="80" spans="3:5" ht="15.5" x14ac:dyDescent="0.35">
      <c r="C80" s="9"/>
      <c r="D80" s="9"/>
      <c r="E80" s="9"/>
    </row>
    <row r="81" spans="3:5" ht="15.5" x14ac:dyDescent="0.35">
      <c r="C81" s="9"/>
      <c r="D81" s="9"/>
      <c r="E81" s="9"/>
    </row>
    <row r="82" spans="3:5" ht="15.5" x14ac:dyDescent="0.35">
      <c r="C82" s="9"/>
      <c r="D82" s="9"/>
      <c r="E82" s="9"/>
    </row>
    <row r="83" spans="3:5" ht="15.5" x14ac:dyDescent="0.35">
      <c r="C83" s="9"/>
      <c r="D83" s="9"/>
      <c r="E83" s="9"/>
    </row>
    <row r="84" spans="3:5" ht="15.5" x14ac:dyDescent="0.35">
      <c r="C84" s="9"/>
      <c r="D84" s="9"/>
      <c r="E84" s="9"/>
    </row>
    <row r="85" spans="3:5" ht="15.5" x14ac:dyDescent="0.35">
      <c r="C85" s="9"/>
      <c r="D85" s="9"/>
      <c r="E85" s="9"/>
    </row>
    <row r="87" spans="3:5" ht="15.5" x14ac:dyDescent="0.35">
      <c r="C87" s="8"/>
      <c r="D87" s="8"/>
    </row>
    <row r="89" spans="3:5" ht="15.5" x14ac:dyDescent="0.35">
      <c r="C89" s="9"/>
      <c r="D89" s="9"/>
      <c r="E89" s="9"/>
    </row>
    <row r="90" spans="3:5" ht="15.5" x14ac:dyDescent="0.35">
      <c r="C90" s="9"/>
      <c r="D90" s="9"/>
      <c r="E90" s="9"/>
    </row>
    <row r="91" spans="3:5" ht="15.5" x14ac:dyDescent="0.35">
      <c r="C91" s="9"/>
      <c r="D91" s="9"/>
      <c r="E91" s="9"/>
    </row>
    <row r="92" spans="3:5" ht="15.5" x14ac:dyDescent="0.35">
      <c r="C92" s="9"/>
      <c r="D92" s="9"/>
      <c r="E92" s="9"/>
    </row>
    <row r="93" spans="3:5" ht="15.5" x14ac:dyDescent="0.35">
      <c r="C93" s="9"/>
      <c r="D93" s="9"/>
      <c r="E93" s="9"/>
    </row>
    <row r="94" spans="3:5" ht="15.5" x14ac:dyDescent="0.35">
      <c r="C94" s="9"/>
      <c r="D94" s="9"/>
      <c r="E94" s="9"/>
    </row>
    <row r="95" spans="3:5" ht="15.5" x14ac:dyDescent="0.35">
      <c r="C95" s="9"/>
      <c r="D95" s="9"/>
      <c r="E95" s="9"/>
    </row>
    <row r="97" spans="3:5" ht="15.5" x14ac:dyDescent="0.35">
      <c r="C97" s="8"/>
      <c r="D97" s="8"/>
    </row>
    <row r="99" spans="3:5" ht="15.5" x14ac:dyDescent="0.35">
      <c r="C99" s="9"/>
      <c r="D99" s="9"/>
      <c r="E99" s="9"/>
    </row>
    <row r="100" spans="3:5" ht="15.5" x14ac:dyDescent="0.35">
      <c r="C100" s="9"/>
      <c r="D100" s="9"/>
      <c r="E100" s="9"/>
    </row>
    <row r="101" spans="3:5" ht="15.5" x14ac:dyDescent="0.35">
      <c r="C101" s="9"/>
      <c r="D101" s="9"/>
      <c r="E101" s="9"/>
    </row>
    <row r="102" spans="3:5" ht="15.5" x14ac:dyDescent="0.35">
      <c r="C102" s="9"/>
      <c r="D102" s="9"/>
      <c r="E102" s="9"/>
    </row>
    <row r="103" spans="3:5" ht="15.5" x14ac:dyDescent="0.35">
      <c r="C103" s="9"/>
      <c r="D103" s="9"/>
      <c r="E103" s="9"/>
    </row>
    <row r="104" spans="3:5" ht="15.5" x14ac:dyDescent="0.35">
      <c r="C104" s="9"/>
      <c r="D104" s="9"/>
      <c r="E104" s="9"/>
    </row>
    <row r="105" spans="3:5" ht="15.5" x14ac:dyDescent="0.35">
      <c r="C105" s="9"/>
      <c r="D105" s="9"/>
      <c r="E105" s="9"/>
    </row>
    <row r="109" spans="3:5" ht="15.5" x14ac:dyDescent="0.35">
      <c r="C109" s="9"/>
      <c r="D109" s="9"/>
      <c r="E109" s="9"/>
    </row>
    <row r="110" spans="3:5" ht="15.5" x14ac:dyDescent="0.35">
      <c r="C110" s="9"/>
      <c r="D110" s="9"/>
      <c r="E110" s="9"/>
    </row>
    <row r="111" spans="3:5" ht="15.5" x14ac:dyDescent="0.35">
      <c r="C111" s="9"/>
      <c r="D111" s="9"/>
      <c r="E111" s="9"/>
    </row>
    <row r="112" spans="3:5" ht="15.5" x14ac:dyDescent="0.35">
      <c r="C112" s="9"/>
      <c r="D112" s="9"/>
      <c r="E112" s="9"/>
    </row>
    <row r="113" spans="3:5" ht="15.5" x14ac:dyDescent="0.35">
      <c r="C113" s="9"/>
      <c r="D113" s="9"/>
      <c r="E113" s="9"/>
    </row>
    <row r="114" spans="3:5" ht="15.5" x14ac:dyDescent="0.35">
      <c r="C114" s="9"/>
      <c r="D114" s="9"/>
      <c r="E114" s="9"/>
    </row>
    <row r="115" spans="3:5" ht="15.5" x14ac:dyDescent="0.35">
      <c r="C115" s="9"/>
      <c r="D115" s="9"/>
      <c r="E115" s="9"/>
    </row>
    <row r="119" spans="3:5" ht="15.5" x14ac:dyDescent="0.35">
      <c r="C119" s="9"/>
      <c r="D119" s="9"/>
      <c r="E119" s="9"/>
    </row>
    <row r="120" spans="3:5" ht="15.5" x14ac:dyDescent="0.35">
      <c r="C120" s="9"/>
      <c r="D120" s="9"/>
      <c r="E120" s="9"/>
    </row>
    <row r="121" spans="3:5" ht="15.5" x14ac:dyDescent="0.35">
      <c r="C121" s="9"/>
      <c r="D121" s="9"/>
      <c r="E121" s="9"/>
    </row>
    <row r="122" spans="3:5" ht="15.5" x14ac:dyDescent="0.35">
      <c r="C122" s="9"/>
      <c r="D122" s="9"/>
      <c r="E122" s="9"/>
    </row>
    <row r="123" spans="3:5" ht="15.5" x14ac:dyDescent="0.35">
      <c r="C123" s="9"/>
      <c r="D123" s="9"/>
      <c r="E123" s="9"/>
    </row>
    <row r="124" spans="3:5" ht="15.5" x14ac:dyDescent="0.35">
      <c r="C124" s="9"/>
      <c r="D124" s="9"/>
      <c r="E124" s="9"/>
    </row>
    <row r="125" spans="3:5" ht="15.5" x14ac:dyDescent="0.35">
      <c r="C125" s="9"/>
      <c r="D125" s="9"/>
      <c r="E125" s="9"/>
    </row>
    <row r="129" spans="3:5" ht="15.5" x14ac:dyDescent="0.35">
      <c r="C129" s="9"/>
      <c r="D129" s="9"/>
      <c r="E129" s="9"/>
    </row>
    <row r="130" spans="3:5" ht="15.5" x14ac:dyDescent="0.35">
      <c r="C130" s="9"/>
      <c r="D130" s="9"/>
      <c r="E130" s="9"/>
    </row>
    <row r="131" spans="3:5" ht="15.5" x14ac:dyDescent="0.35">
      <c r="C131" s="9"/>
      <c r="D131" s="9"/>
      <c r="E131" s="9"/>
    </row>
    <row r="132" spans="3:5" ht="15.5" x14ac:dyDescent="0.35">
      <c r="C132" s="9"/>
      <c r="D132" s="9"/>
      <c r="E132" s="9"/>
    </row>
    <row r="133" spans="3:5" ht="15.5" x14ac:dyDescent="0.35">
      <c r="C133" s="9"/>
      <c r="D133" s="9"/>
      <c r="E133" s="9"/>
    </row>
    <row r="134" spans="3:5" ht="15.5" x14ac:dyDescent="0.35">
      <c r="C134" s="9"/>
      <c r="D134" s="9"/>
      <c r="E134" s="9"/>
    </row>
    <row r="135" spans="3:5" ht="15.5" x14ac:dyDescent="0.35">
      <c r="C135" s="9"/>
      <c r="D135" s="9"/>
      <c r="E135" s="9"/>
    </row>
    <row r="139" spans="3:5" ht="15.5" x14ac:dyDescent="0.35">
      <c r="C139" s="9"/>
      <c r="D139" s="9"/>
      <c r="E139" s="9"/>
    </row>
    <row r="140" spans="3:5" ht="15.5" x14ac:dyDescent="0.35">
      <c r="C140" s="9"/>
      <c r="D140" s="9"/>
      <c r="E140" s="9"/>
    </row>
    <row r="141" spans="3:5" ht="15.5" x14ac:dyDescent="0.35">
      <c r="C141" s="9"/>
      <c r="D141" s="9"/>
      <c r="E141" s="9"/>
    </row>
    <row r="142" spans="3:5" ht="15.5" x14ac:dyDescent="0.35">
      <c r="C142" s="9"/>
      <c r="D142" s="9"/>
      <c r="E142" s="9"/>
    </row>
    <row r="143" spans="3:5" ht="15.5" x14ac:dyDescent="0.35">
      <c r="C143" s="9"/>
      <c r="D143" s="9"/>
      <c r="E143" s="9"/>
    </row>
    <row r="144" spans="3:5" ht="15.5" x14ac:dyDescent="0.35">
      <c r="C144" s="9"/>
      <c r="D144" s="9"/>
      <c r="E144" s="9"/>
    </row>
    <row r="145" spans="3:5" ht="15.5" x14ac:dyDescent="0.35">
      <c r="C145" s="9"/>
      <c r="D145" s="9"/>
      <c r="E145" s="9"/>
    </row>
    <row r="149" spans="3:5" ht="15.5" x14ac:dyDescent="0.35">
      <c r="C149" s="9"/>
      <c r="D149" s="9"/>
      <c r="E149" s="9"/>
    </row>
    <row r="150" spans="3:5" ht="15.5" x14ac:dyDescent="0.35">
      <c r="C150" s="9"/>
      <c r="D150" s="9"/>
      <c r="E150" s="9"/>
    </row>
    <row r="151" spans="3:5" ht="15.5" x14ac:dyDescent="0.35">
      <c r="C151" s="9"/>
      <c r="D151" s="9"/>
      <c r="E151" s="9"/>
    </row>
    <row r="152" spans="3:5" ht="15.5" x14ac:dyDescent="0.35">
      <c r="C152" s="9"/>
      <c r="D152" s="9"/>
      <c r="E152" s="9"/>
    </row>
    <row r="153" spans="3:5" ht="15.5" x14ac:dyDescent="0.35">
      <c r="C153" s="9"/>
      <c r="D153" s="9"/>
      <c r="E153" s="9"/>
    </row>
    <row r="154" spans="3:5" ht="15.5" x14ac:dyDescent="0.35">
      <c r="C154" s="9"/>
      <c r="D154" s="9"/>
      <c r="E154" s="9"/>
    </row>
    <row r="155" spans="3:5" ht="15.5" x14ac:dyDescent="0.35">
      <c r="C155" s="9"/>
      <c r="D155" s="9"/>
      <c r="E155" s="9"/>
    </row>
    <row r="157" spans="3:5" ht="15.5" x14ac:dyDescent="0.35">
      <c r="C157" s="8"/>
      <c r="D157" s="8"/>
    </row>
    <row r="159" spans="3:5" ht="15.5" x14ac:dyDescent="0.35">
      <c r="C159" s="9"/>
      <c r="D159" s="9"/>
      <c r="E159" s="9"/>
    </row>
    <row r="160" spans="3:5" ht="15.5" x14ac:dyDescent="0.35">
      <c r="C160" s="9"/>
      <c r="D160" s="9"/>
      <c r="E160" s="9"/>
    </row>
    <row r="161" spans="3:5" ht="15.5" x14ac:dyDescent="0.35">
      <c r="C161" s="9"/>
      <c r="D161" s="9"/>
      <c r="E161" s="9"/>
    </row>
    <row r="162" spans="3:5" ht="15.5" x14ac:dyDescent="0.35">
      <c r="C162" s="9"/>
      <c r="D162" s="9"/>
      <c r="E162" s="9"/>
    </row>
    <row r="163" spans="3:5" ht="15.5" x14ac:dyDescent="0.35">
      <c r="C163" s="9"/>
      <c r="D163" s="9"/>
      <c r="E163" s="9"/>
    </row>
    <row r="164" spans="3:5" ht="15.5" x14ac:dyDescent="0.35">
      <c r="C164" s="9"/>
      <c r="D164" s="9"/>
      <c r="E164" s="9"/>
    </row>
    <row r="165" spans="3:5" ht="15.5" x14ac:dyDescent="0.35">
      <c r="C165" s="9"/>
      <c r="D165" s="9"/>
      <c r="E165" s="9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4CFF-7E7B-4C8D-B07C-86C0D6FC60F3}">
  <dimension ref="A1:Q174"/>
  <sheetViews>
    <sheetView workbookViewId="0">
      <selection sqref="A1:XFD1048576"/>
    </sheetView>
  </sheetViews>
  <sheetFormatPr baseColWidth="10" defaultRowHeight="12.5" x14ac:dyDescent="0.25"/>
  <cols>
    <col min="2" max="2" width="35" customWidth="1"/>
    <col min="3" max="3" width="17.1796875" customWidth="1"/>
    <col min="7" max="8" width="18" customWidth="1"/>
    <col min="9" max="9" width="16.7265625" customWidth="1"/>
    <col min="10" max="10" width="37" customWidth="1"/>
    <col min="11" max="11" width="29.7265625" bestFit="1" customWidth="1"/>
    <col min="12" max="12" width="25.26953125" customWidth="1"/>
    <col min="13" max="13" width="33" bestFit="1" customWidth="1"/>
    <col min="14" max="14" width="15.453125" bestFit="1" customWidth="1"/>
    <col min="258" max="258" width="35" customWidth="1"/>
    <col min="259" max="259" width="17.1796875" customWidth="1"/>
    <col min="263" max="264" width="18" customWidth="1"/>
    <col min="265" max="265" width="16.7265625" customWidth="1"/>
    <col min="266" max="266" width="37" customWidth="1"/>
    <col min="267" max="267" width="29.7265625" bestFit="1" customWidth="1"/>
    <col min="268" max="268" width="25.26953125" customWidth="1"/>
    <col min="269" max="269" width="33" bestFit="1" customWidth="1"/>
    <col min="270" max="270" width="15.453125" bestFit="1" customWidth="1"/>
    <col min="514" max="514" width="35" customWidth="1"/>
    <col min="515" max="515" width="17.1796875" customWidth="1"/>
    <col min="519" max="520" width="18" customWidth="1"/>
    <col min="521" max="521" width="16.7265625" customWidth="1"/>
    <col min="522" max="522" width="37" customWidth="1"/>
    <col min="523" max="523" width="29.7265625" bestFit="1" customWidth="1"/>
    <col min="524" max="524" width="25.26953125" customWidth="1"/>
    <col min="525" max="525" width="33" bestFit="1" customWidth="1"/>
    <col min="526" max="526" width="15.453125" bestFit="1" customWidth="1"/>
    <col min="770" max="770" width="35" customWidth="1"/>
    <col min="771" max="771" width="17.1796875" customWidth="1"/>
    <col min="775" max="776" width="18" customWidth="1"/>
    <col min="777" max="777" width="16.7265625" customWidth="1"/>
    <col min="778" max="778" width="37" customWidth="1"/>
    <col min="779" max="779" width="29.7265625" bestFit="1" customWidth="1"/>
    <col min="780" max="780" width="25.26953125" customWidth="1"/>
    <col min="781" max="781" width="33" bestFit="1" customWidth="1"/>
    <col min="782" max="782" width="15.453125" bestFit="1" customWidth="1"/>
    <col min="1026" max="1026" width="35" customWidth="1"/>
    <col min="1027" max="1027" width="17.1796875" customWidth="1"/>
    <col min="1031" max="1032" width="18" customWidth="1"/>
    <col min="1033" max="1033" width="16.7265625" customWidth="1"/>
    <col min="1034" max="1034" width="37" customWidth="1"/>
    <col min="1035" max="1035" width="29.7265625" bestFit="1" customWidth="1"/>
    <col min="1036" max="1036" width="25.26953125" customWidth="1"/>
    <col min="1037" max="1037" width="33" bestFit="1" customWidth="1"/>
    <col min="1038" max="1038" width="15.453125" bestFit="1" customWidth="1"/>
    <col min="1282" max="1282" width="35" customWidth="1"/>
    <col min="1283" max="1283" width="17.1796875" customWidth="1"/>
    <col min="1287" max="1288" width="18" customWidth="1"/>
    <col min="1289" max="1289" width="16.7265625" customWidth="1"/>
    <col min="1290" max="1290" width="37" customWidth="1"/>
    <col min="1291" max="1291" width="29.7265625" bestFit="1" customWidth="1"/>
    <col min="1292" max="1292" width="25.26953125" customWidth="1"/>
    <col min="1293" max="1293" width="33" bestFit="1" customWidth="1"/>
    <col min="1294" max="1294" width="15.453125" bestFit="1" customWidth="1"/>
    <col min="1538" max="1538" width="35" customWidth="1"/>
    <col min="1539" max="1539" width="17.1796875" customWidth="1"/>
    <col min="1543" max="1544" width="18" customWidth="1"/>
    <col min="1545" max="1545" width="16.7265625" customWidth="1"/>
    <col min="1546" max="1546" width="37" customWidth="1"/>
    <col min="1547" max="1547" width="29.7265625" bestFit="1" customWidth="1"/>
    <col min="1548" max="1548" width="25.26953125" customWidth="1"/>
    <col min="1549" max="1549" width="33" bestFit="1" customWidth="1"/>
    <col min="1550" max="1550" width="15.453125" bestFit="1" customWidth="1"/>
    <col min="1794" max="1794" width="35" customWidth="1"/>
    <col min="1795" max="1795" width="17.1796875" customWidth="1"/>
    <col min="1799" max="1800" width="18" customWidth="1"/>
    <col min="1801" max="1801" width="16.7265625" customWidth="1"/>
    <col min="1802" max="1802" width="37" customWidth="1"/>
    <col min="1803" max="1803" width="29.7265625" bestFit="1" customWidth="1"/>
    <col min="1804" max="1804" width="25.26953125" customWidth="1"/>
    <col min="1805" max="1805" width="33" bestFit="1" customWidth="1"/>
    <col min="1806" max="1806" width="15.453125" bestFit="1" customWidth="1"/>
    <col min="2050" max="2050" width="35" customWidth="1"/>
    <col min="2051" max="2051" width="17.1796875" customWidth="1"/>
    <col min="2055" max="2056" width="18" customWidth="1"/>
    <col min="2057" max="2057" width="16.7265625" customWidth="1"/>
    <col min="2058" max="2058" width="37" customWidth="1"/>
    <col min="2059" max="2059" width="29.7265625" bestFit="1" customWidth="1"/>
    <col min="2060" max="2060" width="25.26953125" customWidth="1"/>
    <col min="2061" max="2061" width="33" bestFit="1" customWidth="1"/>
    <col min="2062" max="2062" width="15.453125" bestFit="1" customWidth="1"/>
    <col min="2306" max="2306" width="35" customWidth="1"/>
    <col min="2307" max="2307" width="17.1796875" customWidth="1"/>
    <col min="2311" max="2312" width="18" customWidth="1"/>
    <col min="2313" max="2313" width="16.7265625" customWidth="1"/>
    <col min="2314" max="2314" width="37" customWidth="1"/>
    <col min="2315" max="2315" width="29.7265625" bestFit="1" customWidth="1"/>
    <col min="2316" max="2316" width="25.26953125" customWidth="1"/>
    <col min="2317" max="2317" width="33" bestFit="1" customWidth="1"/>
    <col min="2318" max="2318" width="15.453125" bestFit="1" customWidth="1"/>
    <col min="2562" max="2562" width="35" customWidth="1"/>
    <col min="2563" max="2563" width="17.1796875" customWidth="1"/>
    <col min="2567" max="2568" width="18" customWidth="1"/>
    <col min="2569" max="2569" width="16.7265625" customWidth="1"/>
    <col min="2570" max="2570" width="37" customWidth="1"/>
    <col min="2571" max="2571" width="29.7265625" bestFit="1" customWidth="1"/>
    <col min="2572" max="2572" width="25.26953125" customWidth="1"/>
    <col min="2573" max="2573" width="33" bestFit="1" customWidth="1"/>
    <col min="2574" max="2574" width="15.453125" bestFit="1" customWidth="1"/>
    <col min="2818" max="2818" width="35" customWidth="1"/>
    <col min="2819" max="2819" width="17.1796875" customWidth="1"/>
    <col min="2823" max="2824" width="18" customWidth="1"/>
    <col min="2825" max="2825" width="16.7265625" customWidth="1"/>
    <col min="2826" max="2826" width="37" customWidth="1"/>
    <col min="2827" max="2827" width="29.7265625" bestFit="1" customWidth="1"/>
    <col min="2828" max="2828" width="25.26953125" customWidth="1"/>
    <col min="2829" max="2829" width="33" bestFit="1" customWidth="1"/>
    <col min="2830" max="2830" width="15.453125" bestFit="1" customWidth="1"/>
    <col min="3074" max="3074" width="35" customWidth="1"/>
    <col min="3075" max="3075" width="17.1796875" customWidth="1"/>
    <col min="3079" max="3080" width="18" customWidth="1"/>
    <col min="3081" max="3081" width="16.7265625" customWidth="1"/>
    <col min="3082" max="3082" width="37" customWidth="1"/>
    <col min="3083" max="3083" width="29.7265625" bestFit="1" customWidth="1"/>
    <col min="3084" max="3084" width="25.26953125" customWidth="1"/>
    <col min="3085" max="3085" width="33" bestFit="1" customWidth="1"/>
    <col min="3086" max="3086" width="15.453125" bestFit="1" customWidth="1"/>
    <col min="3330" max="3330" width="35" customWidth="1"/>
    <col min="3331" max="3331" width="17.1796875" customWidth="1"/>
    <col min="3335" max="3336" width="18" customWidth="1"/>
    <col min="3337" max="3337" width="16.7265625" customWidth="1"/>
    <col min="3338" max="3338" width="37" customWidth="1"/>
    <col min="3339" max="3339" width="29.7265625" bestFit="1" customWidth="1"/>
    <col min="3340" max="3340" width="25.26953125" customWidth="1"/>
    <col min="3341" max="3341" width="33" bestFit="1" customWidth="1"/>
    <col min="3342" max="3342" width="15.453125" bestFit="1" customWidth="1"/>
    <col min="3586" max="3586" width="35" customWidth="1"/>
    <col min="3587" max="3587" width="17.1796875" customWidth="1"/>
    <col min="3591" max="3592" width="18" customWidth="1"/>
    <col min="3593" max="3593" width="16.7265625" customWidth="1"/>
    <col min="3594" max="3594" width="37" customWidth="1"/>
    <col min="3595" max="3595" width="29.7265625" bestFit="1" customWidth="1"/>
    <col min="3596" max="3596" width="25.26953125" customWidth="1"/>
    <col min="3597" max="3597" width="33" bestFit="1" customWidth="1"/>
    <col min="3598" max="3598" width="15.453125" bestFit="1" customWidth="1"/>
    <col min="3842" max="3842" width="35" customWidth="1"/>
    <col min="3843" max="3843" width="17.1796875" customWidth="1"/>
    <col min="3847" max="3848" width="18" customWidth="1"/>
    <col min="3849" max="3849" width="16.7265625" customWidth="1"/>
    <col min="3850" max="3850" width="37" customWidth="1"/>
    <col min="3851" max="3851" width="29.7265625" bestFit="1" customWidth="1"/>
    <col min="3852" max="3852" width="25.26953125" customWidth="1"/>
    <col min="3853" max="3853" width="33" bestFit="1" customWidth="1"/>
    <col min="3854" max="3854" width="15.453125" bestFit="1" customWidth="1"/>
    <col min="4098" max="4098" width="35" customWidth="1"/>
    <col min="4099" max="4099" width="17.1796875" customWidth="1"/>
    <col min="4103" max="4104" width="18" customWidth="1"/>
    <col min="4105" max="4105" width="16.7265625" customWidth="1"/>
    <col min="4106" max="4106" width="37" customWidth="1"/>
    <col min="4107" max="4107" width="29.7265625" bestFit="1" customWidth="1"/>
    <col min="4108" max="4108" width="25.26953125" customWidth="1"/>
    <col min="4109" max="4109" width="33" bestFit="1" customWidth="1"/>
    <col min="4110" max="4110" width="15.453125" bestFit="1" customWidth="1"/>
    <col min="4354" max="4354" width="35" customWidth="1"/>
    <col min="4355" max="4355" width="17.1796875" customWidth="1"/>
    <col min="4359" max="4360" width="18" customWidth="1"/>
    <col min="4361" max="4361" width="16.7265625" customWidth="1"/>
    <col min="4362" max="4362" width="37" customWidth="1"/>
    <col min="4363" max="4363" width="29.7265625" bestFit="1" customWidth="1"/>
    <col min="4364" max="4364" width="25.26953125" customWidth="1"/>
    <col min="4365" max="4365" width="33" bestFit="1" customWidth="1"/>
    <col min="4366" max="4366" width="15.453125" bestFit="1" customWidth="1"/>
    <col min="4610" max="4610" width="35" customWidth="1"/>
    <col min="4611" max="4611" width="17.1796875" customWidth="1"/>
    <col min="4615" max="4616" width="18" customWidth="1"/>
    <col min="4617" max="4617" width="16.7265625" customWidth="1"/>
    <col min="4618" max="4618" width="37" customWidth="1"/>
    <col min="4619" max="4619" width="29.7265625" bestFit="1" customWidth="1"/>
    <col min="4620" max="4620" width="25.26953125" customWidth="1"/>
    <col min="4621" max="4621" width="33" bestFit="1" customWidth="1"/>
    <col min="4622" max="4622" width="15.453125" bestFit="1" customWidth="1"/>
    <col min="4866" max="4866" width="35" customWidth="1"/>
    <col min="4867" max="4867" width="17.1796875" customWidth="1"/>
    <col min="4871" max="4872" width="18" customWidth="1"/>
    <col min="4873" max="4873" width="16.7265625" customWidth="1"/>
    <col min="4874" max="4874" width="37" customWidth="1"/>
    <col min="4875" max="4875" width="29.7265625" bestFit="1" customWidth="1"/>
    <col min="4876" max="4876" width="25.26953125" customWidth="1"/>
    <col min="4877" max="4877" width="33" bestFit="1" customWidth="1"/>
    <col min="4878" max="4878" width="15.453125" bestFit="1" customWidth="1"/>
    <col min="5122" max="5122" width="35" customWidth="1"/>
    <col min="5123" max="5123" width="17.1796875" customWidth="1"/>
    <col min="5127" max="5128" width="18" customWidth="1"/>
    <col min="5129" max="5129" width="16.7265625" customWidth="1"/>
    <col min="5130" max="5130" width="37" customWidth="1"/>
    <col min="5131" max="5131" width="29.7265625" bestFit="1" customWidth="1"/>
    <col min="5132" max="5132" width="25.26953125" customWidth="1"/>
    <col min="5133" max="5133" width="33" bestFit="1" customWidth="1"/>
    <col min="5134" max="5134" width="15.453125" bestFit="1" customWidth="1"/>
    <col min="5378" max="5378" width="35" customWidth="1"/>
    <col min="5379" max="5379" width="17.1796875" customWidth="1"/>
    <col min="5383" max="5384" width="18" customWidth="1"/>
    <col min="5385" max="5385" width="16.7265625" customWidth="1"/>
    <col min="5386" max="5386" width="37" customWidth="1"/>
    <col min="5387" max="5387" width="29.7265625" bestFit="1" customWidth="1"/>
    <col min="5388" max="5388" width="25.26953125" customWidth="1"/>
    <col min="5389" max="5389" width="33" bestFit="1" customWidth="1"/>
    <col min="5390" max="5390" width="15.453125" bestFit="1" customWidth="1"/>
    <col min="5634" max="5634" width="35" customWidth="1"/>
    <col min="5635" max="5635" width="17.1796875" customWidth="1"/>
    <col min="5639" max="5640" width="18" customWidth="1"/>
    <col min="5641" max="5641" width="16.7265625" customWidth="1"/>
    <col min="5642" max="5642" width="37" customWidth="1"/>
    <col min="5643" max="5643" width="29.7265625" bestFit="1" customWidth="1"/>
    <col min="5644" max="5644" width="25.26953125" customWidth="1"/>
    <col min="5645" max="5645" width="33" bestFit="1" customWidth="1"/>
    <col min="5646" max="5646" width="15.453125" bestFit="1" customWidth="1"/>
    <col min="5890" max="5890" width="35" customWidth="1"/>
    <col min="5891" max="5891" width="17.1796875" customWidth="1"/>
    <col min="5895" max="5896" width="18" customWidth="1"/>
    <col min="5897" max="5897" width="16.7265625" customWidth="1"/>
    <col min="5898" max="5898" width="37" customWidth="1"/>
    <col min="5899" max="5899" width="29.7265625" bestFit="1" customWidth="1"/>
    <col min="5900" max="5900" width="25.26953125" customWidth="1"/>
    <col min="5901" max="5901" width="33" bestFit="1" customWidth="1"/>
    <col min="5902" max="5902" width="15.453125" bestFit="1" customWidth="1"/>
    <col min="6146" max="6146" width="35" customWidth="1"/>
    <col min="6147" max="6147" width="17.1796875" customWidth="1"/>
    <col min="6151" max="6152" width="18" customWidth="1"/>
    <col min="6153" max="6153" width="16.7265625" customWidth="1"/>
    <col min="6154" max="6154" width="37" customWidth="1"/>
    <col min="6155" max="6155" width="29.7265625" bestFit="1" customWidth="1"/>
    <col min="6156" max="6156" width="25.26953125" customWidth="1"/>
    <col min="6157" max="6157" width="33" bestFit="1" customWidth="1"/>
    <col min="6158" max="6158" width="15.453125" bestFit="1" customWidth="1"/>
    <col min="6402" max="6402" width="35" customWidth="1"/>
    <col min="6403" max="6403" width="17.1796875" customWidth="1"/>
    <col min="6407" max="6408" width="18" customWidth="1"/>
    <col min="6409" max="6409" width="16.7265625" customWidth="1"/>
    <col min="6410" max="6410" width="37" customWidth="1"/>
    <col min="6411" max="6411" width="29.7265625" bestFit="1" customWidth="1"/>
    <col min="6412" max="6412" width="25.26953125" customWidth="1"/>
    <col min="6413" max="6413" width="33" bestFit="1" customWidth="1"/>
    <col min="6414" max="6414" width="15.453125" bestFit="1" customWidth="1"/>
    <col min="6658" max="6658" width="35" customWidth="1"/>
    <col min="6659" max="6659" width="17.1796875" customWidth="1"/>
    <col min="6663" max="6664" width="18" customWidth="1"/>
    <col min="6665" max="6665" width="16.7265625" customWidth="1"/>
    <col min="6666" max="6666" width="37" customWidth="1"/>
    <col min="6667" max="6667" width="29.7265625" bestFit="1" customWidth="1"/>
    <col min="6668" max="6668" width="25.26953125" customWidth="1"/>
    <col min="6669" max="6669" width="33" bestFit="1" customWidth="1"/>
    <col min="6670" max="6670" width="15.453125" bestFit="1" customWidth="1"/>
    <col min="6914" max="6914" width="35" customWidth="1"/>
    <col min="6915" max="6915" width="17.1796875" customWidth="1"/>
    <col min="6919" max="6920" width="18" customWidth="1"/>
    <col min="6921" max="6921" width="16.7265625" customWidth="1"/>
    <col min="6922" max="6922" width="37" customWidth="1"/>
    <col min="6923" max="6923" width="29.7265625" bestFit="1" customWidth="1"/>
    <col min="6924" max="6924" width="25.26953125" customWidth="1"/>
    <col min="6925" max="6925" width="33" bestFit="1" customWidth="1"/>
    <col min="6926" max="6926" width="15.453125" bestFit="1" customWidth="1"/>
    <col min="7170" max="7170" width="35" customWidth="1"/>
    <col min="7171" max="7171" width="17.1796875" customWidth="1"/>
    <col min="7175" max="7176" width="18" customWidth="1"/>
    <col min="7177" max="7177" width="16.7265625" customWidth="1"/>
    <col min="7178" max="7178" width="37" customWidth="1"/>
    <col min="7179" max="7179" width="29.7265625" bestFit="1" customWidth="1"/>
    <col min="7180" max="7180" width="25.26953125" customWidth="1"/>
    <col min="7181" max="7181" width="33" bestFit="1" customWidth="1"/>
    <col min="7182" max="7182" width="15.453125" bestFit="1" customWidth="1"/>
    <col min="7426" max="7426" width="35" customWidth="1"/>
    <col min="7427" max="7427" width="17.1796875" customWidth="1"/>
    <col min="7431" max="7432" width="18" customWidth="1"/>
    <col min="7433" max="7433" width="16.7265625" customWidth="1"/>
    <col min="7434" max="7434" width="37" customWidth="1"/>
    <col min="7435" max="7435" width="29.7265625" bestFit="1" customWidth="1"/>
    <col min="7436" max="7436" width="25.26953125" customWidth="1"/>
    <col min="7437" max="7437" width="33" bestFit="1" customWidth="1"/>
    <col min="7438" max="7438" width="15.453125" bestFit="1" customWidth="1"/>
    <col min="7682" max="7682" width="35" customWidth="1"/>
    <col min="7683" max="7683" width="17.1796875" customWidth="1"/>
    <col min="7687" max="7688" width="18" customWidth="1"/>
    <col min="7689" max="7689" width="16.7265625" customWidth="1"/>
    <col min="7690" max="7690" width="37" customWidth="1"/>
    <col min="7691" max="7691" width="29.7265625" bestFit="1" customWidth="1"/>
    <col min="7692" max="7692" width="25.26953125" customWidth="1"/>
    <col min="7693" max="7693" width="33" bestFit="1" customWidth="1"/>
    <col min="7694" max="7694" width="15.453125" bestFit="1" customWidth="1"/>
    <col min="7938" max="7938" width="35" customWidth="1"/>
    <col min="7939" max="7939" width="17.1796875" customWidth="1"/>
    <col min="7943" max="7944" width="18" customWidth="1"/>
    <col min="7945" max="7945" width="16.7265625" customWidth="1"/>
    <col min="7946" max="7946" width="37" customWidth="1"/>
    <col min="7947" max="7947" width="29.7265625" bestFit="1" customWidth="1"/>
    <col min="7948" max="7948" width="25.26953125" customWidth="1"/>
    <col min="7949" max="7949" width="33" bestFit="1" customWidth="1"/>
    <col min="7950" max="7950" width="15.453125" bestFit="1" customWidth="1"/>
    <col min="8194" max="8194" width="35" customWidth="1"/>
    <col min="8195" max="8195" width="17.1796875" customWidth="1"/>
    <col min="8199" max="8200" width="18" customWidth="1"/>
    <col min="8201" max="8201" width="16.7265625" customWidth="1"/>
    <col min="8202" max="8202" width="37" customWidth="1"/>
    <col min="8203" max="8203" width="29.7265625" bestFit="1" customWidth="1"/>
    <col min="8204" max="8204" width="25.26953125" customWidth="1"/>
    <col min="8205" max="8205" width="33" bestFit="1" customWidth="1"/>
    <col min="8206" max="8206" width="15.453125" bestFit="1" customWidth="1"/>
    <col min="8450" max="8450" width="35" customWidth="1"/>
    <col min="8451" max="8451" width="17.1796875" customWidth="1"/>
    <col min="8455" max="8456" width="18" customWidth="1"/>
    <col min="8457" max="8457" width="16.7265625" customWidth="1"/>
    <col min="8458" max="8458" width="37" customWidth="1"/>
    <col min="8459" max="8459" width="29.7265625" bestFit="1" customWidth="1"/>
    <col min="8460" max="8460" width="25.26953125" customWidth="1"/>
    <col min="8461" max="8461" width="33" bestFit="1" customWidth="1"/>
    <col min="8462" max="8462" width="15.453125" bestFit="1" customWidth="1"/>
    <col min="8706" max="8706" width="35" customWidth="1"/>
    <col min="8707" max="8707" width="17.1796875" customWidth="1"/>
    <col min="8711" max="8712" width="18" customWidth="1"/>
    <col min="8713" max="8713" width="16.7265625" customWidth="1"/>
    <col min="8714" max="8714" width="37" customWidth="1"/>
    <col min="8715" max="8715" width="29.7265625" bestFit="1" customWidth="1"/>
    <col min="8716" max="8716" width="25.26953125" customWidth="1"/>
    <col min="8717" max="8717" width="33" bestFit="1" customWidth="1"/>
    <col min="8718" max="8718" width="15.453125" bestFit="1" customWidth="1"/>
    <col min="8962" max="8962" width="35" customWidth="1"/>
    <col min="8963" max="8963" width="17.1796875" customWidth="1"/>
    <col min="8967" max="8968" width="18" customWidth="1"/>
    <col min="8969" max="8969" width="16.7265625" customWidth="1"/>
    <col min="8970" max="8970" width="37" customWidth="1"/>
    <col min="8971" max="8971" width="29.7265625" bestFit="1" customWidth="1"/>
    <col min="8972" max="8972" width="25.26953125" customWidth="1"/>
    <col min="8973" max="8973" width="33" bestFit="1" customWidth="1"/>
    <col min="8974" max="8974" width="15.453125" bestFit="1" customWidth="1"/>
    <col min="9218" max="9218" width="35" customWidth="1"/>
    <col min="9219" max="9219" width="17.1796875" customWidth="1"/>
    <col min="9223" max="9224" width="18" customWidth="1"/>
    <col min="9225" max="9225" width="16.7265625" customWidth="1"/>
    <col min="9226" max="9226" width="37" customWidth="1"/>
    <col min="9227" max="9227" width="29.7265625" bestFit="1" customWidth="1"/>
    <col min="9228" max="9228" width="25.26953125" customWidth="1"/>
    <col min="9229" max="9229" width="33" bestFit="1" customWidth="1"/>
    <col min="9230" max="9230" width="15.453125" bestFit="1" customWidth="1"/>
    <col min="9474" max="9474" width="35" customWidth="1"/>
    <col min="9475" max="9475" width="17.1796875" customWidth="1"/>
    <col min="9479" max="9480" width="18" customWidth="1"/>
    <col min="9481" max="9481" width="16.7265625" customWidth="1"/>
    <col min="9482" max="9482" width="37" customWidth="1"/>
    <col min="9483" max="9483" width="29.7265625" bestFit="1" customWidth="1"/>
    <col min="9484" max="9484" width="25.26953125" customWidth="1"/>
    <col min="9485" max="9485" width="33" bestFit="1" customWidth="1"/>
    <col min="9486" max="9486" width="15.453125" bestFit="1" customWidth="1"/>
    <col min="9730" max="9730" width="35" customWidth="1"/>
    <col min="9731" max="9731" width="17.1796875" customWidth="1"/>
    <col min="9735" max="9736" width="18" customWidth="1"/>
    <col min="9737" max="9737" width="16.7265625" customWidth="1"/>
    <col min="9738" max="9738" width="37" customWidth="1"/>
    <col min="9739" max="9739" width="29.7265625" bestFit="1" customWidth="1"/>
    <col min="9740" max="9740" width="25.26953125" customWidth="1"/>
    <col min="9741" max="9741" width="33" bestFit="1" customWidth="1"/>
    <col min="9742" max="9742" width="15.453125" bestFit="1" customWidth="1"/>
    <col min="9986" max="9986" width="35" customWidth="1"/>
    <col min="9987" max="9987" width="17.1796875" customWidth="1"/>
    <col min="9991" max="9992" width="18" customWidth="1"/>
    <col min="9993" max="9993" width="16.7265625" customWidth="1"/>
    <col min="9994" max="9994" width="37" customWidth="1"/>
    <col min="9995" max="9995" width="29.7265625" bestFit="1" customWidth="1"/>
    <col min="9996" max="9996" width="25.26953125" customWidth="1"/>
    <col min="9997" max="9997" width="33" bestFit="1" customWidth="1"/>
    <col min="9998" max="9998" width="15.453125" bestFit="1" customWidth="1"/>
    <col min="10242" max="10242" width="35" customWidth="1"/>
    <col min="10243" max="10243" width="17.1796875" customWidth="1"/>
    <col min="10247" max="10248" width="18" customWidth="1"/>
    <col min="10249" max="10249" width="16.7265625" customWidth="1"/>
    <col min="10250" max="10250" width="37" customWidth="1"/>
    <col min="10251" max="10251" width="29.7265625" bestFit="1" customWidth="1"/>
    <col min="10252" max="10252" width="25.26953125" customWidth="1"/>
    <col min="10253" max="10253" width="33" bestFit="1" customWidth="1"/>
    <col min="10254" max="10254" width="15.453125" bestFit="1" customWidth="1"/>
    <col min="10498" max="10498" width="35" customWidth="1"/>
    <col min="10499" max="10499" width="17.1796875" customWidth="1"/>
    <col min="10503" max="10504" width="18" customWidth="1"/>
    <col min="10505" max="10505" width="16.7265625" customWidth="1"/>
    <col min="10506" max="10506" width="37" customWidth="1"/>
    <col min="10507" max="10507" width="29.7265625" bestFit="1" customWidth="1"/>
    <col min="10508" max="10508" width="25.26953125" customWidth="1"/>
    <col min="10509" max="10509" width="33" bestFit="1" customWidth="1"/>
    <col min="10510" max="10510" width="15.453125" bestFit="1" customWidth="1"/>
    <col min="10754" max="10754" width="35" customWidth="1"/>
    <col min="10755" max="10755" width="17.1796875" customWidth="1"/>
    <col min="10759" max="10760" width="18" customWidth="1"/>
    <col min="10761" max="10761" width="16.7265625" customWidth="1"/>
    <col min="10762" max="10762" width="37" customWidth="1"/>
    <col min="10763" max="10763" width="29.7265625" bestFit="1" customWidth="1"/>
    <col min="10764" max="10764" width="25.26953125" customWidth="1"/>
    <col min="10765" max="10765" width="33" bestFit="1" customWidth="1"/>
    <col min="10766" max="10766" width="15.453125" bestFit="1" customWidth="1"/>
    <col min="11010" max="11010" width="35" customWidth="1"/>
    <col min="11011" max="11011" width="17.1796875" customWidth="1"/>
    <col min="11015" max="11016" width="18" customWidth="1"/>
    <col min="11017" max="11017" width="16.7265625" customWidth="1"/>
    <col min="11018" max="11018" width="37" customWidth="1"/>
    <col min="11019" max="11019" width="29.7265625" bestFit="1" customWidth="1"/>
    <col min="11020" max="11020" width="25.26953125" customWidth="1"/>
    <col min="11021" max="11021" width="33" bestFit="1" customWidth="1"/>
    <col min="11022" max="11022" width="15.453125" bestFit="1" customWidth="1"/>
    <col min="11266" max="11266" width="35" customWidth="1"/>
    <col min="11267" max="11267" width="17.1796875" customWidth="1"/>
    <col min="11271" max="11272" width="18" customWidth="1"/>
    <col min="11273" max="11273" width="16.7265625" customWidth="1"/>
    <col min="11274" max="11274" width="37" customWidth="1"/>
    <col min="11275" max="11275" width="29.7265625" bestFit="1" customWidth="1"/>
    <col min="11276" max="11276" width="25.26953125" customWidth="1"/>
    <col min="11277" max="11277" width="33" bestFit="1" customWidth="1"/>
    <col min="11278" max="11278" width="15.453125" bestFit="1" customWidth="1"/>
    <col min="11522" max="11522" width="35" customWidth="1"/>
    <col min="11523" max="11523" width="17.1796875" customWidth="1"/>
    <col min="11527" max="11528" width="18" customWidth="1"/>
    <col min="11529" max="11529" width="16.7265625" customWidth="1"/>
    <col min="11530" max="11530" width="37" customWidth="1"/>
    <col min="11531" max="11531" width="29.7265625" bestFit="1" customWidth="1"/>
    <col min="11532" max="11532" width="25.26953125" customWidth="1"/>
    <col min="11533" max="11533" width="33" bestFit="1" customWidth="1"/>
    <col min="11534" max="11534" width="15.453125" bestFit="1" customWidth="1"/>
    <col min="11778" max="11778" width="35" customWidth="1"/>
    <col min="11779" max="11779" width="17.1796875" customWidth="1"/>
    <col min="11783" max="11784" width="18" customWidth="1"/>
    <col min="11785" max="11785" width="16.7265625" customWidth="1"/>
    <col min="11786" max="11786" width="37" customWidth="1"/>
    <col min="11787" max="11787" width="29.7265625" bestFit="1" customWidth="1"/>
    <col min="11788" max="11788" width="25.26953125" customWidth="1"/>
    <col min="11789" max="11789" width="33" bestFit="1" customWidth="1"/>
    <col min="11790" max="11790" width="15.453125" bestFit="1" customWidth="1"/>
    <col min="12034" max="12034" width="35" customWidth="1"/>
    <col min="12035" max="12035" width="17.1796875" customWidth="1"/>
    <col min="12039" max="12040" width="18" customWidth="1"/>
    <col min="12041" max="12041" width="16.7265625" customWidth="1"/>
    <col min="12042" max="12042" width="37" customWidth="1"/>
    <col min="12043" max="12043" width="29.7265625" bestFit="1" customWidth="1"/>
    <col min="12044" max="12044" width="25.26953125" customWidth="1"/>
    <col min="12045" max="12045" width="33" bestFit="1" customWidth="1"/>
    <col min="12046" max="12046" width="15.453125" bestFit="1" customWidth="1"/>
    <col min="12290" max="12290" width="35" customWidth="1"/>
    <col min="12291" max="12291" width="17.1796875" customWidth="1"/>
    <col min="12295" max="12296" width="18" customWidth="1"/>
    <col min="12297" max="12297" width="16.7265625" customWidth="1"/>
    <col min="12298" max="12298" width="37" customWidth="1"/>
    <col min="12299" max="12299" width="29.7265625" bestFit="1" customWidth="1"/>
    <col min="12300" max="12300" width="25.26953125" customWidth="1"/>
    <col min="12301" max="12301" width="33" bestFit="1" customWidth="1"/>
    <col min="12302" max="12302" width="15.453125" bestFit="1" customWidth="1"/>
    <col min="12546" max="12546" width="35" customWidth="1"/>
    <col min="12547" max="12547" width="17.1796875" customWidth="1"/>
    <col min="12551" max="12552" width="18" customWidth="1"/>
    <col min="12553" max="12553" width="16.7265625" customWidth="1"/>
    <col min="12554" max="12554" width="37" customWidth="1"/>
    <col min="12555" max="12555" width="29.7265625" bestFit="1" customWidth="1"/>
    <col min="12556" max="12556" width="25.26953125" customWidth="1"/>
    <col min="12557" max="12557" width="33" bestFit="1" customWidth="1"/>
    <col min="12558" max="12558" width="15.453125" bestFit="1" customWidth="1"/>
    <col min="12802" max="12802" width="35" customWidth="1"/>
    <col min="12803" max="12803" width="17.1796875" customWidth="1"/>
    <col min="12807" max="12808" width="18" customWidth="1"/>
    <col min="12809" max="12809" width="16.7265625" customWidth="1"/>
    <col min="12810" max="12810" width="37" customWidth="1"/>
    <col min="12811" max="12811" width="29.7265625" bestFit="1" customWidth="1"/>
    <col min="12812" max="12812" width="25.26953125" customWidth="1"/>
    <col min="12813" max="12813" width="33" bestFit="1" customWidth="1"/>
    <col min="12814" max="12814" width="15.453125" bestFit="1" customWidth="1"/>
    <col min="13058" max="13058" width="35" customWidth="1"/>
    <col min="13059" max="13059" width="17.1796875" customWidth="1"/>
    <col min="13063" max="13064" width="18" customWidth="1"/>
    <col min="13065" max="13065" width="16.7265625" customWidth="1"/>
    <col min="13066" max="13066" width="37" customWidth="1"/>
    <col min="13067" max="13067" width="29.7265625" bestFit="1" customWidth="1"/>
    <col min="13068" max="13068" width="25.26953125" customWidth="1"/>
    <col min="13069" max="13069" width="33" bestFit="1" customWidth="1"/>
    <col min="13070" max="13070" width="15.453125" bestFit="1" customWidth="1"/>
    <col min="13314" max="13314" width="35" customWidth="1"/>
    <col min="13315" max="13315" width="17.1796875" customWidth="1"/>
    <col min="13319" max="13320" width="18" customWidth="1"/>
    <col min="13321" max="13321" width="16.7265625" customWidth="1"/>
    <col min="13322" max="13322" width="37" customWidth="1"/>
    <col min="13323" max="13323" width="29.7265625" bestFit="1" customWidth="1"/>
    <col min="13324" max="13324" width="25.26953125" customWidth="1"/>
    <col min="13325" max="13325" width="33" bestFit="1" customWidth="1"/>
    <col min="13326" max="13326" width="15.453125" bestFit="1" customWidth="1"/>
    <col min="13570" max="13570" width="35" customWidth="1"/>
    <col min="13571" max="13571" width="17.1796875" customWidth="1"/>
    <col min="13575" max="13576" width="18" customWidth="1"/>
    <col min="13577" max="13577" width="16.7265625" customWidth="1"/>
    <col min="13578" max="13578" width="37" customWidth="1"/>
    <col min="13579" max="13579" width="29.7265625" bestFit="1" customWidth="1"/>
    <col min="13580" max="13580" width="25.26953125" customWidth="1"/>
    <col min="13581" max="13581" width="33" bestFit="1" customWidth="1"/>
    <col min="13582" max="13582" width="15.453125" bestFit="1" customWidth="1"/>
    <col min="13826" max="13826" width="35" customWidth="1"/>
    <col min="13827" max="13827" width="17.1796875" customWidth="1"/>
    <col min="13831" max="13832" width="18" customWidth="1"/>
    <col min="13833" max="13833" width="16.7265625" customWidth="1"/>
    <col min="13834" max="13834" width="37" customWidth="1"/>
    <col min="13835" max="13835" width="29.7265625" bestFit="1" customWidth="1"/>
    <col min="13836" max="13836" width="25.26953125" customWidth="1"/>
    <col min="13837" max="13837" width="33" bestFit="1" customWidth="1"/>
    <col min="13838" max="13838" width="15.453125" bestFit="1" customWidth="1"/>
    <col min="14082" max="14082" width="35" customWidth="1"/>
    <col min="14083" max="14083" width="17.1796875" customWidth="1"/>
    <col min="14087" max="14088" width="18" customWidth="1"/>
    <col min="14089" max="14089" width="16.7265625" customWidth="1"/>
    <col min="14090" max="14090" width="37" customWidth="1"/>
    <col min="14091" max="14091" width="29.7265625" bestFit="1" customWidth="1"/>
    <col min="14092" max="14092" width="25.26953125" customWidth="1"/>
    <col min="14093" max="14093" width="33" bestFit="1" customWidth="1"/>
    <col min="14094" max="14094" width="15.453125" bestFit="1" customWidth="1"/>
    <col min="14338" max="14338" width="35" customWidth="1"/>
    <col min="14339" max="14339" width="17.1796875" customWidth="1"/>
    <col min="14343" max="14344" width="18" customWidth="1"/>
    <col min="14345" max="14345" width="16.7265625" customWidth="1"/>
    <col min="14346" max="14346" width="37" customWidth="1"/>
    <col min="14347" max="14347" width="29.7265625" bestFit="1" customWidth="1"/>
    <col min="14348" max="14348" width="25.26953125" customWidth="1"/>
    <col min="14349" max="14349" width="33" bestFit="1" customWidth="1"/>
    <col min="14350" max="14350" width="15.453125" bestFit="1" customWidth="1"/>
    <col min="14594" max="14594" width="35" customWidth="1"/>
    <col min="14595" max="14595" width="17.1796875" customWidth="1"/>
    <col min="14599" max="14600" width="18" customWidth="1"/>
    <col min="14601" max="14601" width="16.7265625" customWidth="1"/>
    <col min="14602" max="14602" width="37" customWidth="1"/>
    <col min="14603" max="14603" width="29.7265625" bestFit="1" customWidth="1"/>
    <col min="14604" max="14604" width="25.26953125" customWidth="1"/>
    <col min="14605" max="14605" width="33" bestFit="1" customWidth="1"/>
    <col min="14606" max="14606" width="15.453125" bestFit="1" customWidth="1"/>
    <col min="14850" max="14850" width="35" customWidth="1"/>
    <col min="14851" max="14851" width="17.1796875" customWidth="1"/>
    <col min="14855" max="14856" width="18" customWidth="1"/>
    <col min="14857" max="14857" width="16.7265625" customWidth="1"/>
    <col min="14858" max="14858" width="37" customWidth="1"/>
    <col min="14859" max="14859" width="29.7265625" bestFit="1" customWidth="1"/>
    <col min="14860" max="14860" width="25.26953125" customWidth="1"/>
    <col min="14861" max="14861" width="33" bestFit="1" customWidth="1"/>
    <col min="14862" max="14862" width="15.453125" bestFit="1" customWidth="1"/>
    <col min="15106" max="15106" width="35" customWidth="1"/>
    <col min="15107" max="15107" width="17.1796875" customWidth="1"/>
    <col min="15111" max="15112" width="18" customWidth="1"/>
    <col min="15113" max="15113" width="16.7265625" customWidth="1"/>
    <col min="15114" max="15114" width="37" customWidth="1"/>
    <col min="15115" max="15115" width="29.7265625" bestFit="1" customWidth="1"/>
    <col min="15116" max="15116" width="25.26953125" customWidth="1"/>
    <col min="15117" max="15117" width="33" bestFit="1" customWidth="1"/>
    <col min="15118" max="15118" width="15.453125" bestFit="1" customWidth="1"/>
    <col min="15362" max="15362" width="35" customWidth="1"/>
    <col min="15363" max="15363" width="17.1796875" customWidth="1"/>
    <col min="15367" max="15368" width="18" customWidth="1"/>
    <col min="15369" max="15369" width="16.7265625" customWidth="1"/>
    <col min="15370" max="15370" width="37" customWidth="1"/>
    <col min="15371" max="15371" width="29.7265625" bestFit="1" customWidth="1"/>
    <col min="15372" max="15372" width="25.26953125" customWidth="1"/>
    <col min="15373" max="15373" width="33" bestFit="1" customWidth="1"/>
    <col min="15374" max="15374" width="15.453125" bestFit="1" customWidth="1"/>
    <col min="15618" max="15618" width="35" customWidth="1"/>
    <col min="15619" max="15619" width="17.1796875" customWidth="1"/>
    <col min="15623" max="15624" width="18" customWidth="1"/>
    <col min="15625" max="15625" width="16.7265625" customWidth="1"/>
    <col min="15626" max="15626" width="37" customWidth="1"/>
    <col min="15627" max="15627" width="29.7265625" bestFit="1" customWidth="1"/>
    <col min="15628" max="15628" width="25.26953125" customWidth="1"/>
    <col min="15629" max="15629" width="33" bestFit="1" customWidth="1"/>
    <col min="15630" max="15630" width="15.453125" bestFit="1" customWidth="1"/>
    <col min="15874" max="15874" width="35" customWidth="1"/>
    <col min="15875" max="15875" width="17.1796875" customWidth="1"/>
    <col min="15879" max="15880" width="18" customWidth="1"/>
    <col min="15881" max="15881" width="16.7265625" customWidth="1"/>
    <col min="15882" max="15882" width="37" customWidth="1"/>
    <col min="15883" max="15883" width="29.7265625" bestFit="1" customWidth="1"/>
    <col min="15884" max="15884" width="25.26953125" customWidth="1"/>
    <col min="15885" max="15885" width="33" bestFit="1" customWidth="1"/>
    <col min="15886" max="15886" width="15.453125" bestFit="1" customWidth="1"/>
    <col min="16130" max="16130" width="35" customWidth="1"/>
    <col min="16131" max="16131" width="17.1796875" customWidth="1"/>
    <col min="16135" max="16136" width="18" customWidth="1"/>
    <col min="16137" max="16137" width="16.7265625" customWidth="1"/>
    <col min="16138" max="16138" width="37" customWidth="1"/>
    <col min="16139" max="16139" width="29.7265625" bestFit="1" customWidth="1"/>
    <col min="16140" max="16140" width="25.26953125" customWidth="1"/>
    <col min="16141" max="16141" width="33" bestFit="1" customWidth="1"/>
    <col min="16142" max="16142" width="15.453125" bestFit="1" customWidth="1"/>
  </cols>
  <sheetData>
    <row r="1" spans="1:17" x14ac:dyDescent="0.25">
      <c r="A1">
        <v>13</v>
      </c>
      <c r="B1">
        <f ca="1">ROUND(RAND()*($A$1-1)+0.5,0)</f>
        <v>9</v>
      </c>
      <c r="I1" t="s">
        <v>128</v>
      </c>
      <c r="J1" t="s">
        <v>129</v>
      </c>
      <c r="K1" t="s">
        <v>130</v>
      </c>
      <c r="L1" t="s">
        <v>131</v>
      </c>
      <c r="M1" t="s">
        <v>132</v>
      </c>
      <c r="N1" t="s">
        <v>133</v>
      </c>
    </row>
    <row r="2" spans="1:17" ht="15.5" x14ac:dyDescent="0.35">
      <c r="A2">
        <f ca="1">ROUND(RAND()*$A$1-0.5,0)</f>
        <v>10</v>
      </c>
      <c r="B2" t="str">
        <f ca="1">C2&amp;"x² + "&amp;D2</f>
        <v>4x² + 28</v>
      </c>
      <c r="C2">
        <f ca="1">ROUND(RAND()*3+2,0)</f>
        <v>4</v>
      </c>
      <c r="D2">
        <f ca="1">VLOOKUP(ROUND(RAND()*5+1,0),$P$3:$Q$7,2)*C2</f>
        <v>28</v>
      </c>
      <c r="E2">
        <f t="shared" ref="E2:F14" ca="1" si="0">ROUND(RAND()*5+1,0)</f>
        <v>5</v>
      </c>
      <c r="F2">
        <f t="shared" ca="1" si="0"/>
        <v>4</v>
      </c>
      <c r="I2" t="str">
        <f ca="1">B2&amp;" = 0   | -"&amp;D2</f>
        <v>4x² + 28 = 0   | -28</v>
      </c>
      <c r="J2" t="str">
        <f ca="1">C2&amp;"x² = -"&amp;D2&amp;"  |:"&amp;C2</f>
        <v>4x² = -28  |:4</v>
      </c>
      <c r="K2" t="str">
        <f ca="1">"x² = -"&amp;D2/C2&amp;"  | √"</f>
        <v>x² = -7  | √</v>
      </c>
      <c r="L2" t="s">
        <v>151</v>
      </c>
      <c r="M2">
        <v>0</v>
      </c>
      <c r="N2">
        <v>0</v>
      </c>
      <c r="P2" s="8"/>
    </row>
    <row r="3" spans="1:17" ht="15.5" x14ac:dyDescent="0.35">
      <c r="A3">
        <f ca="1">MOD(A2+$B$1,$A$1)</f>
        <v>6</v>
      </c>
      <c r="B3" t="str">
        <f ca="1">C3&amp;"x² - "&amp;D3</f>
        <v>5x² - 15</v>
      </c>
      <c r="C3">
        <f ca="1">ROUND(RAND()*3+2,0)</f>
        <v>5</v>
      </c>
      <c r="D3">
        <f ca="1">VLOOKUP(ROUND(RAND()*5+1,0),$P$3:$Q$7,2)*C3</f>
        <v>15</v>
      </c>
      <c r="E3">
        <f t="shared" ca="1" si="0"/>
        <v>2</v>
      </c>
      <c r="F3">
        <f t="shared" ca="1" si="0"/>
        <v>3</v>
      </c>
      <c r="I3" t="str">
        <f ca="1">B3&amp;" = 0   | +"&amp;D3</f>
        <v>5x² - 15 = 0   | +15</v>
      </c>
      <c r="J3" t="str">
        <f ca="1">C3&amp;"x² = "&amp;D3&amp;"  |:"&amp;C3</f>
        <v>5x² = 15  |:5</v>
      </c>
      <c r="K3" t="str">
        <f ca="1">"x² = "&amp;D3/C3&amp;"  | √"</f>
        <v>x² = 3  | √</v>
      </c>
      <c r="L3" t="str">
        <f ca="1">"x = √"&amp;D3/C3&amp;" oder x = -√"&amp;D3/C3</f>
        <v>x = √3 oder x = -√3</v>
      </c>
      <c r="M3">
        <v>0</v>
      </c>
      <c r="N3">
        <v>0</v>
      </c>
      <c r="O3" t="s">
        <v>18</v>
      </c>
      <c r="P3" s="8">
        <v>1</v>
      </c>
      <c r="Q3">
        <v>2</v>
      </c>
    </row>
    <row r="4" spans="1:17" ht="15.5" x14ac:dyDescent="0.35">
      <c r="A4">
        <f t="shared" ref="A4:A11" ca="1" si="1">MOD(A3+$B$1,$A$1)</f>
        <v>2</v>
      </c>
      <c r="B4" t="str">
        <f ca="1">C4&amp;"x² + "&amp;D4&amp;"x"</f>
        <v>4x² + 28x</v>
      </c>
      <c r="C4">
        <f ca="1">ROUND(RAND()*3+2,0)</f>
        <v>4</v>
      </c>
      <c r="D4">
        <f ca="1">VLOOKUP(ROUND(RAND()*5+1,0),$P$3:$Q$7,2)*C4</f>
        <v>28</v>
      </c>
      <c r="E4">
        <f t="shared" ca="1" si="0"/>
        <v>4</v>
      </c>
      <c r="F4">
        <f t="shared" ca="1" si="0"/>
        <v>3</v>
      </c>
      <c r="I4" t="str">
        <f ca="1">B4&amp;" = 0   | x ausklammern"</f>
        <v>4x² + 28x = 0   | x ausklammern</v>
      </c>
      <c r="J4" t="str">
        <f ca="1">"x · ("&amp;C4&amp;"x + "&amp;D4&amp;") = 0"</f>
        <v>x · (4x + 28) = 0</v>
      </c>
      <c r="K4" t="str">
        <f ca="1">"x = 0 oder "&amp;$C4&amp;"x + "&amp;$D4&amp;" = 0   | -"&amp;$D4</f>
        <v>x = 0 oder 4x + 28 = 0   | -28</v>
      </c>
      <c r="L4" t="str">
        <f ca="1">"x = 0 oder "&amp;$C4&amp;"x = - "&amp;$D4&amp;"   | :"&amp;$C4</f>
        <v>x = 0 oder 4x = - 28   | :4</v>
      </c>
      <c r="M4" t="str">
        <f ca="1">"x = 0 oder "&amp;"x = -"&amp;$D4/$C4</f>
        <v>x = 0 oder x = -7</v>
      </c>
      <c r="N4">
        <v>0</v>
      </c>
      <c r="O4" t="s">
        <v>18</v>
      </c>
      <c r="P4" s="8">
        <v>2</v>
      </c>
      <c r="Q4">
        <v>3</v>
      </c>
    </row>
    <row r="5" spans="1:17" ht="15.5" x14ac:dyDescent="0.35">
      <c r="A5">
        <f t="shared" ca="1" si="1"/>
        <v>11</v>
      </c>
      <c r="B5" t="str">
        <f ca="1">C5&amp;"x² - "&amp;D5&amp;"x"</f>
        <v>3x² - 15x</v>
      </c>
      <c r="C5">
        <f ca="1">ROUND(RAND()*3+2,0)</f>
        <v>3</v>
      </c>
      <c r="D5">
        <f ca="1">VLOOKUP(ROUND(RAND()*5+1,0),$P$3:$Q$7,2)*C5</f>
        <v>15</v>
      </c>
      <c r="E5">
        <f t="shared" ca="1" si="0"/>
        <v>3</v>
      </c>
      <c r="F5">
        <f t="shared" ca="1" si="0"/>
        <v>1</v>
      </c>
      <c r="I5" t="str">
        <f ca="1">B5&amp;" = 0   | x ausklammern"</f>
        <v>3x² - 15x = 0   | x ausklammern</v>
      </c>
      <c r="J5" t="str">
        <f ca="1">"x · ("&amp;C5&amp;"x - "&amp;D5&amp;") = 0"</f>
        <v>x · (3x - 15) = 0</v>
      </c>
      <c r="K5" t="str">
        <f ca="1">"x = 0 oder "&amp;$C5&amp;"x - "&amp;$D5&amp;" = 0   | -"&amp;$D5</f>
        <v>x = 0 oder 3x - 15 = 0   | -15</v>
      </c>
      <c r="L5" t="str">
        <f ca="1">"x = 0 oder "&amp;$C5&amp;"x = "&amp;$D5&amp;"   | :"&amp;$C5</f>
        <v>x = 0 oder 3x = 15   | :3</v>
      </c>
      <c r="M5" t="str">
        <f ca="1">"x = 0 oder "&amp;"x = "&amp;$D5/$C5</f>
        <v>x = 0 oder x = 5</v>
      </c>
      <c r="N5">
        <v>0</v>
      </c>
      <c r="O5" t="s">
        <v>18</v>
      </c>
      <c r="P5" s="8">
        <v>3</v>
      </c>
      <c r="Q5">
        <v>5</v>
      </c>
    </row>
    <row r="6" spans="1:17" ht="15.5" x14ac:dyDescent="0.35">
      <c r="A6">
        <f t="shared" ca="1" si="1"/>
        <v>7</v>
      </c>
      <c r="B6" t="str">
        <f ca="1">"x² + "&amp;C6&amp;"x + "&amp;D6</f>
        <v>x² + 7x + 10</v>
      </c>
      <c r="C6">
        <f ca="1">E6+F6</f>
        <v>7</v>
      </c>
      <c r="D6">
        <f ca="1">E6*F6</f>
        <v>10</v>
      </c>
      <c r="E6">
        <f t="shared" ca="1" si="0"/>
        <v>2</v>
      </c>
      <c r="F6">
        <f t="shared" ref="F6:F11" ca="1" si="2">ROUND(RAND()*5+2,0)</f>
        <v>5</v>
      </c>
      <c r="G6">
        <f t="shared" ref="G6:G11" ca="1" si="3">C6/2</f>
        <v>3.5</v>
      </c>
      <c r="H6">
        <f t="shared" ref="H6:H11" ca="1" si="4">G6*G6</f>
        <v>12.25</v>
      </c>
      <c r="I6" t="str">
        <f t="shared" ref="I6:I11" ca="1" si="5">B6&amp;" = 0   | T"</f>
        <v>x² + 7x + 10 = 0   | T</v>
      </c>
      <c r="J6" t="str">
        <f ca="1">"x = -"&amp;C6/2&amp;" ± √("&amp;(C6/2)^2&amp;"-"&amp;D6&amp;")"</f>
        <v>x = -3,5 ± √(12,25-10)</v>
      </c>
      <c r="K6" t="str">
        <f ca="1">"x = -"&amp;C6/2&amp;" ± √("&amp;(C6/2)^2-D6&amp;")"</f>
        <v>x = -3,5 ± √(2,25)</v>
      </c>
      <c r="L6" t="str">
        <f ca="1">"x = -"&amp;C6/2&amp;" ± "&amp;SQRT((C6/2)^2-D6)</f>
        <v>x = -3,5 ± 1,5</v>
      </c>
      <c r="M6" t="str">
        <f ca="1">IF($D6&lt;&gt;$H6,"x = "&amp;SQRT($H6-$D6)-$G6&amp;" oder x = "&amp;-SQRT($H6-$D6)-$G6,"x = -"&amp;C6/2)</f>
        <v>x = -2 oder x = -5</v>
      </c>
      <c r="O6" t="s">
        <v>18</v>
      </c>
      <c r="P6" s="8">
        <v>4</v>
      </c>
      <c r="Q6">
        <v>6</v>
      </c>
    </row>
    <row r="7" spans="1:17" ht="15.5" x14ac:dyDescent="0.35">
      <c r="A7">
        <f t="shared" ca="1" si="1"/>
        <v>3</v>
      </c>
      <c r="B7" t="str">
        <f ca="1">"x² - "&amp;C7&amp;"x + "&amp;D7</f>
        <v>x² - 5x + 4</v>
      </c>
      <c r="C7">
        <f ca="1">E7+F7</f>
        <v>5</v>
      </c>
      <c r="D7">
        <f ca="1">E7*F7</f>
        <v>4</v>
      </c>
      <c r="E7">
        <f t="shared" ca="1" si="0"/>
        <v>1</v>
      </c>
      <c r="F7">
        <f t="shared" ca="1" si="2"/>
        <v>4</v>
      </c>
      <c r="G7">
        <f t="shared" ca="1" si="3"/>
        <v>2.5</v>
      </c>
      <c r="H7">
        <f t="shared" ca="1" si="4"/>
        <v>6.25</v>
      </c>
      <c r="I7" t="str">
        <f t="shared" ca="1" si="5"/>
        <v>x² - 5x + 4 = 0   | T</v>
      </c>
      <c r="J7" t="str">
        <f ca="1">"x = "&amp;C7/2&amp;" ± √("&amp;(C7/2)^2&amp;"-"&amp;D7&amp;")"</f>
        <v>x = 2,5 ± √(6,25-4)</v>
      </c>
      <c r="K7" t="str">
        <f ca="1">"x = "&amp;C7/2&amp;" ± √("&amp;(C7/2)^2-D7&amp;")"</f>
        <v>x = 2,5 ± √(2,25)</v>
      </c>
      <c r="L7" t="str">
        <f ca="1">"x = "&amp;C7/2&amp;" ± "&amp;SQRT((C7/2)^2-D7)</f>
        <v>x = 2,5 ± 1,5</v>
      </c>
      <c r="M7" t="str">
        <f ca="1">IF($D7&lt;&gt;$H7,"x = "&amp;SQRT($H7-$D7)-$G7&amp;" oder x = "&amp;-SQRT($H7-$D7)-$G7,"x = "&amp;C7/2)</f>
        <v>x = -1 oder x = -4</v>
      </c>
      <c r="O7" t="s">
        <v>18</v>
      </c>
      <c r="P7" s="8">
        <v>5</v>
      </c>
      <c r="Q7">
        <v>7</v>
      </c>
    </row>
    <row r="8" spans="1:17" ht="15.5" x14ac:dyDescent="0.35">
      <c r="A8">
        <f t="shared" ca="1" si="1"/>
        <v>12</v>
      </c>
      <c r="B8" t="str">
        <f ca="1">"x² + "&amp;C8&amp;"x + "&amp;D8</f>
        <v>x² + 10x + 30</v>
      </c>
      <c r="C8">
        <f ca="1">E8+F8</f>
        <v>10</v>
      </c>
      <c r="D8">
        <f ca="1">H8+ROUND(RAND()*5+1,0)</f>
        <v>30</v>
      </c>
      <c r="E8">
        <f t="shared" ca="1" si="0"/>
        <v>4</v>
      </c>
      <c r="F8">
        <f t="shared" ca="1" si="2"/>
        <v>6</v>
      </c>
      <c r="G8">
        <f t="shared" ca="1" si="3"/>
        <v>5</v>
      </c>
      <c r="H8">
        <f t="shared" ca="1" si="4"/>
        <v>25</v>
      </c>
      <c r="I8" t="str">
        <f t="shared" ca="1" si="5"/>
        <v>x² + 10x + 30 = 0   | T</v>
      </c>
      <c r="J8" t="str">
        <f ca="1">"x = -"&amp;C8/2&amp;" ± √("&amp;(C8/2)^2&amp;"-"&amp;D8&amp;")"</f>
        <v>x = -5 ± √(25-30)</v>
      </c>
      <c r="K8" t="str">
        <f ca="1">"x = "&amp;C8/2&amp;" ± √("&amp;(C8/2)^2-D8&amp;")"</f>
        <v>x = 5 ± √(-5)</v>
      </c>
      <c r="L8" t="str">
        <f>"Keine Lösung"</f>
        <v>Keine Lösung</v>
      </c>
      <c r="P8" s="8"/>
    </row>
    <row r="9" spans="1:17" ht="15.5" x14ac:dyDescent="0.35">
      <c r="A9">
        <f t="shared" ca="1" si="1"/>
        <v>8</v>
      </c>
      <c r="B9" t="str">
        <f ca="1">"x² - "&amp;C9&amp;"x + "&amp;D9</f>
        <v>x² - 9x + 25,25</v>
      </c>
      <c r="C9">
        <f ca="1">E9+F9</f>
        <v>9</v>
      </c>
      <c r="D9">
        <f ca="1">H9+ROUND(RAND()*5+1,0)</f>
        <v>25.25</v>
      </c>
      <c r="E9">
        <f t="shared" ca="1" si="0"/>
        <v>2</v>
      </c>
      <c r="F9">
        <f t="shared" ca="1" si="2"/>
        <v>7</v>
      </c>
      <c r="G9">
        <f t="shared" ca="1" si="3"/>
        <v>4.5</v>
      </c>
      <c r="H9">
        <f t="shared" ca="1" si="4"/>
        <v>20.25</v>
      </c>
      <c r="I9" t="str">
        <f t="shared" ca="1" si="5"/>
        <v>x² - 9x + 25,25 = 0   | T</v>
      </c>
      <c r="J9" t="str">
        <f ca="1">"x = "&amp;C9/2&amp;" ± √("&amp;(C9/2)^2&amp;"-"&amp;D9&amp;")"</f>
        <v>x = 4,5 ± √(20,25-25,25)</v>
      </c>
      <c r="K9" t="str">
        <f ca="1">"x = -"&amp;C9/2&amp;" ± √("&amp;(C9/2)^2-D9&amp;")"</f>
        <v>x = -4,5 ± √(-5)</v>
      </c>
      <c r="L9" t="str">
        <f>"Keine Lösung"</f>
        <v>Keine Lösung</v>
      </c>
      <c r="P9" s="8"/>
    </row>
    <row r="10" spans="1:17" ht="15.5" x14ac:dyDescent="0.35">
      <c r="A10">
        <f t="shared" ca="1" si="1"/>
        <v>4</v>
      </c>
      <c r="B10" t="str">
        <f ca="1">"x² + "&amp;C10&amp;"x + "&amp;D10</f>
        <v>x² + 8x + 16</v>
      </c>
      <c r="C10">
        <f ca="1">2*F10</f>
        <v>8</v>
      </c>
      <c r="D10">
        <f ca="1">F10^2</f>
        <v>16</v>
      </c>
      <c r="E10">
        <f t="shared" ca="1" si="0"/>
        <v>1</v>
      </c>
      <c r="F10">
        <f t="shared" ca="1" si="2"/>
        <v>4</v>
      </c>
      <c r="G10">
        <f t="shared" ca="1" si="3"/>
        <v>4</v>
      </c>
      <c r="H10">
        <f t="shared" ca="1" si="4"/>
        <v>16</v>
      </c>
      <c r="I10" t="str">
        <f t="shared" ca="1" si="5"/>
        <v>x² + 8x + 16 = 0   | T</v>
      </c>
      <c r="J10" t="str">
        <f ca="1">IF($D10&lt;&gt;$H10,"(x + "&amp;$G10&amp;")² "&amp;-$H10+$D10&amp;" = 0   |+ "&amp;$H10-$D10,"(x + "&amp;$G10&amp;")²  = 0   | √")</f>
        <v>(x + 4)²  = 0   | √</v>
      </c>
      <c r="K10" t="str">
        <f ca="1">IF($D10&lt;&gt;$H10,"(x + "&amp;$G10&amp;")² = "&amp;$H10-$D10&amp;"    | √","x + "&amp;$G10&amp;"  = 0   | -"&amp;$G10)</f>
        <v>x + 4  = 0   | -4</v>
      </c>
      <c r="L10" t="str">
        <f ca="1">IF($D10&lt;&gt;$H10,"x + "&amp;$G10&amp;" = "&amp;SQRT($H10-$D10)&amp;"  |-"&amp;$G10&amp;" oder x + "&amp;$G10&amp;" = -"&amp;SQRT($H10-$D10)&amp;"  |-"&amp;$G10,"x = "&amp;-$G10)</f>
        <v>x = -4</v>
      </c>
      <c r="N10" t="str">
        <f ca="1">IF($D10&lt;&gt;$H10,"x = "&amp;SQRT($H10-$D10)-$G10&amp;" oder x = "&amp;-SQRT($H10-$D10)-$G10,"")</f>
        <v/>
      </c>
      <c r="P10" s="8"/>
    </row>
    <row r="11" spans="1:17" ht="15.75" customHeight="1" x14ac:dyDescent="0.35">
      <c r="A11">
        <f t="shared" ca="1" si="1"/>
        <v>0</v>
      </c>
      <c r="B11" t="str">
        <f ca="1">"x² - "&amp;C11&amp;"x + "&amp;D11</f>
        <v>x² - 12x + 36</v>
      </c>
      <c r="C11">
        <f ca="1">2*F11</f>
        <v>12</v>
      </c>
      <c r="D11">
        <f ca="1">F11^2</f>
        <v>36</v>
      </c>
      <c r="E11">
        <f t="shared" ca="1" si="0"/>
        <v>2</v>
      </c>
      <c r="F11">
        <f t="shared" ca="1" si="2"/>
        <v>6</v>
      </c>
      <c r="G11">
        <f t="shared" ca="1" si="3"/>
        <v>6</v>
      </c>
      <c r="H11">
        <f t="shared" ca="1" si="4"/>
        <v>36</v>
      </c>
      <c r="I11" t="str">
        <f t="shared" ca="1" si="5"/>
        <v>x² - 12x + 36 = 0   | T</v>
      </c>
      <c r="J11" t="str">
        <f ca="1">IF($D11&lt;&gt;$H11,"(x - "&amp;$G11&amp;")² "&amp;-$H11+$D11&amp;" = 0   |+ "&amp;$H11-$D11,"(x - "&amp;$G11&amp;")²  = 0   | √")</f>
        <v>(x - 6)²  = 0   | √</v>
      </c>
      <c r="K11" t="str">
        <f ca="1">IF($D11&lt;&gt;$H11,"(x - "&amp;$G11&amp;")² = "&amp;$H11-$D11&amp;"    | √","x - "&amp;$G11&amp;"  = 0   | +"&amp;$G11)</f>
        <v>x - 6  = 0   | +6</v>
      </c>
      <c r="L11" t="str">
        <f ca="1">IF($D11&lt;&gt;$H11,"x - "&amp;$G11&amp;" = "&amp;SQRT($H11-$D11)&amp;"  |+"&amp;$G11&amp;" oder x - "&amp;$G11&amp;" = -"&amp;SQRT($H11-$D11)&amp;"  |+"&amp;$G11,"x = "&amp;$G11)</f>
        <v>x = 6</v>
      </c>
      <c r="N11" t="str">
        <f ca="1">IF($D11&lt;&gt;$H11,"x = "&amp;SQRT($H11-$D11)+$G11&amp;" oder x = "&amp;-SQRT($H11-$D11)+$G11,"")</f>
        <v/>
      </c>
      <c r="P11" s="8"/>
    </row>
    <row r="12" spans="1:17" ht="15.75" customHeight="1" x14ac:dyDescent="0.35">
      <c r="A12">
        <f ca="1">MOD(A11+$B$1,$A$1)</f>
        <v>9</v>
      </c>
      <c r="B12" t="str">
        <f ca="1">"x² + "&amp;D12&amp;"x"</f>
        <v>x² + 6x</v>
      </c>
      <c r="C12">
        <v>1</v>
      </c>
      <c r="D12">
        <f ca="1">VLOOKUP(ROUND(RAND()*5+1,0),$P$3:$Q$7,2)*C12</f>
        <v>6</v>
      </c>
      <c r="E12">
        <f t="shared" ca="1" si="0"/>
        <v>5</v>
      </c>
      <c r="F12">
        <f ca="1">ROUND(RAND()*5+1,0)</f>
        <v>2</v>
      </c>
      <c r="I12" t="str">
        <f ca="1">B12&amp;" = 0   | x ausklammern"</f>
        <v>x² + 6x = 0   | x ausklammern</v>
      </c>
      <c r="J12" t="str">
        <f ca="1">"x · ("&amp;"x + "&amp;D12&amp;") = 0"</f>
        <v>x · (x + 6) = 0</v>
      </c>
      <c r="K12" t="str">
        <f ca="1">"x = 0 oder "&amp;"x + "&amp;$D12&amp;" = 0   | -"&amp;$D12</f>
        <v>x = 0 oder x + 6 = 0   | -6</v>
      </c>
      <c r="L12" t="str">
        <f ca="1">"x = 0 oder "&amp;"x = - "&amp;$D12</f>
        <v>x = 0 oder x = - 6</v>
      </c>
      <c r="N12">
        <v>0</v>
      </c>
      <c r="P12" s="8"/>
    </row>
    <row r="13" spans="1:17" ht="15.75" customHeight="1" x14ac:dyDescent="0.35">
      <c r="A13">
        <f ca="1">MOD(A12+$B$1,$A$1)</f>
        <v>5</v>
      </c>
      <c r="B13" t="str">
        <f ca="1">-$C13&amp;"x² + "&amp;$D13&amp;"x"</f>
        <v>-2x² + 12x</v>
      </c>
      <c r="C13">
        <f ca="1">ROUND(RAND()*3+2,0)</f>
        <v>2</v>
      </c>
      <c r="D13">
        <f ca="1">VLOOKUP(ROUND(RAND()*5+1,0),$P$3:$Q$7,2)*C13</f>
        <v>12</v>
      </c>
      <c r="E13">
        <f t="shared" ca="1" si="0"/>
        <v>3</v>
      </c>
      <c r="F13">
        <f ca="1">ROUND(RAND()*5+1,0)</f>
        <v>4</v>
      </c>
      <c r="I13" t="str">
        <f ca="1">B13&amp;" = 0   | ·(-1)"</f>
        <v>-2x² + 12x = 0   | ·(-1)</v>
      </c>
      <c r="J13" t="str">
        <f ca="1">$C13&amp;"x² - "&amp;$D13&amp;"x = 0   | x ausklammern"</f>
        <v>2x² - 12x = 0   | x ausklammern</v>
      </c>
      <c r="K13" t="str">
        <f ca="1">"x · ("&amp;C13&amp;"x - "&amp;D13&amp;") = 0"</f>
        <v>x · (2x - 12) = 0</v>
      </c>
      <c r="L13" t="str">
        <f ca="1">"x = 0 oder "&amp;$C13&amp;"x - "&amp;$D13&amp;" = 0   | +"&amp;$D13</f>
        <v>x = 0 oder 2x - 12 = 0   | +12</v>
      </c>
      <c r="M13" t="str">
        <f ca="1">"x = 0 oder "&amp;$C13&amp;"x = "&amp;$D13&amp;"   | :"&amp;$C13</f>
        <v>x = 0 oder 2x = 12   | :2</v>
      </c>
      <c r="N13" t="str">
        <f ca="1">"x = 0 oder "&amp;"x = "&amp;$D13/$C13</f>
        <v>x = 0 oder x = 6</v>
      </c>
      <c r="P13" s="8"/>
    </row>
    <row r="14" spans="1:17" ht="15.75" customHeight="1" x14ac:dyDescent="0.35">
      <c r="A14">
        <f ca="1">MOD(A13+$B$1,$A$1)</f>
        <v>1</v>
      </c>
      <c r="B14" t="str">
        <f ca="1">"x² - "&amp;D14</f>
        <v>x² - 36</v>
      </c>
      <c r="C14">
        <f ca="1">ROUND(RAND()*3+2,0)</f>
        <v>3</v>
      </c>
      <c r="D14">
        <f ca="1">E14^2</f>
        <v>36</v>
      </c>
      <c r="E14">
        <f t="shared" ca="1" si="0"/>
        <v>6</v>
      </c>
      <c r="F14">
        <f ca="1">ROUND(RAND()*5+1,0)</f>
        <v>3</v>
      </c>
      <c r="I14" t="str">
        <f ca="1">B14&amp;" = 0   | +"&amp;D14</f>
        <v>x² - 36 = 0   | +36</v>
      </c>
      <c r="J14" t="str">
        <f ca="1">"x² = "&amp;$D14&amp;"  | √"</f>
        <v>x² = 36  | √</v>
      </c>
      <c r="K14" t="str">
        <f ca="1">"x = "&amp;$E14&amp;" oder x = -"&amp;$E14</f>
        <v>x = 6 oder x = -6</v>
      </c>
      <c r="M14">
        <v>0</v>
      </c>
      <c r="N14">
        <v>0</v>
      </c>
      <c r="P14" s="8"/>
    </row>
    <row r="15" spans="1:17" ht="15.75" customHeight="1" x14ac:dyDescent="0.35">
      <c r="P15" s="8"/>
    </row>
    <row r="16" spans="1:17" ht="15.75" customHeight="1" x14ac:dyDescent="0.35">
      <c r="P16" s="8"/>
    </row>
    <row r="17" spans="1:16" ht="15.5" x14ac:dyDescent="0.35">
      <c r="P17" s="8"/>
    </row>
    <row r="18" spans="1:16" ht="15.5" x14ac:dyDescent="0.35">
      <c r="A18" t="s">
        <v>152</v>
      </c>
      <c r="B18" t="s">
        <v>153</v>
      </c>
      <c r="P18" s="8"/>
    </row>
    <row r="19" spans="1:16" ht="15.5" x14ac:dyDescent="0.35">
      <c r="A19">
        <v>6</v>
      </c>
      <c r="B19">
        <v>9</v>
      </c>
      <c r="C19">
        <f>-(A19/2)+SQRT((A19/2)^2-B19)</f>
        <v>-3</v>
      </c>
      <c r="D19" s="28"/>
      <c r="E19" s="28"/>
      <c r="F19" s="28"/>
      <c r="P19" s="8"/>
    </row>
    <row r="20" spans="1:16" ht="15.5" x14ac:dyDescent="0.35">
      <c r="A20">
        <f>A19</f>
        <v>6</v>
      </c>
      <c r="B20">
        <f>B19</f>
        <v>9</v>
      </c>
      <c r="C20">
        <f>-(A20/2)-SQRT((A20/2)^2-B20)</f>
        <v>-3</v>
      </c>
      <c r="P20" s="8"/>
    </row>
    <row r="21" spans="1:16" ht="15.5" x14ac:dyDescent="0.35">
      <c r="D21" s="28"/>
      <c r="E21" s="28"/>
      <c r="F21" s="28"/>
      <c r="P21" s="8"/>
    </row>
    <row r="22" spans="1:16" ht="15.5" x14ac:dyDescent="0.35">
      <c r="A22" t="s">
        <v>18</v>
      </c>
      <c r="B22">
        <v>3</v>
      </c>
      <c r="D22">
        <f>2*B22</f>
        <v>6</v>
      </c>
      <c r="E22">
        <f>B22^2</f>
        <v>9</v>
      </c>
      <c r="P22" s="8"/>
    </row>
    <row r="23" spans="1:16" ht="15.5" x14ac:dyDescent="0.35">
      <c r="D23" s="28"/>
      <c r="E23" s="28"/>
      <c r="F23" s="28"/>
      <c r="P23" s="8"/>
    </row>
    <row r="24" spans="1:16" ht="15.5" x14ac:dyDescent="0.35">
      <c r="P24" s="8"/>
    </row>
    <row r="25" spans="1:16" ht="15.5" x14ac:dyDescent="0.35">
      <c r="D25" s="28"/>
      <c r="E25" s="28"/>
      <c r="F25" s="28"/>
      <c r="P25" s="8"/>
    </row>
    <row r="26" spans="1:16" ht="15.5" x14ac:dyDescent="0.35">
      <c r="P26" s="8"/>
    </row>
    <row r="27" spans="1:16" x14ac:dyDescent="0.25">
      <c r="D27" s="28"/>
      <c r="E27" s="28"/>
      <c r="F27" s="28"/>
    </row>
    <row r="28" spans="1:16" ht="15.5" x14ac:dyDescent="0.35">
      <c r="B28" s="9"/>
      <c r="C28" s="9"/>
    </row>
    <row r="39" spans="2:3" ht="15.5" x14ac:dyDescent="0.35">
      <c r="B39" s="9"/>
      <c r="C39" s="9"/>
    </row>
    <row r="40" spans="2:3" ht="15.5" x14ac:dyDescent="0.35">
      <c r="B40" s="9"/>
      <c r="C40" s="9"/>
    </row>
    <row r="41" spans="2:3" ht="15.5" x14ac:dyDescent="0.35">
      <c r="B41" s="9"/>
      <c r="C41" s="9"/>
    </row>
    <row r="42" spans="2:3" ht="15.5" x14ac:dyDescent="0.35">
      <c r="B42" s="9"/>
      <c r="C42" s="9"/>
    </row>
    <row r="43" spans="2:3" ht="15.5" x14ac:dyDescent="0.35">
      <c r="B43" s="9"/>
      <c r="C43" s="9"/>
    </row>
    <row r="44" spans="2:3" ht="15.5" x14ac:dyDescent="0.35">
      <c r="B44" s="9"/>
      <c r="C44" s="9"/>
    </row>
    <row r="45" spans="2:3" ht="15.5" x14ac:dyDescent="0.35">
      <c r="C45" s="9"/>
    </row>
    <row r="46" spans="2:3" ht="15.5" x14ac:dyDescent="0.35">
      <c r="B46" s="8"/>
      <c r="C46" s="9"/>
    </row>
    <row r="47" spans="2:3" ht="15.5" x14ac:dyDescent="0.35">
      <c r="C47" s="9"/>
    </row>
    <row r="48" spans="2:3" ht="15.5" x14ac:dyDescent="0.35">
      <c r="B48" s="9"/>
      <c r="C48" s="9"/>
    </row>
    <row r="49" spans="2:3" ht="15.5" x14ac:dyDescent="0.35">
      <c r="B49" s="9"/>
      <c r="C49" s="9"/>
    </row>
    <row r="50" spans="2:3" ht="15.5" x14ac:dyDescent="0.35">
      <c r="B50" s="9"/>
      <c r="C50" s="9"/>
    </row>
    <row r="51" spans="2:3" ht="15.5" x14ac:dyDescent="0.35">
      <c r="B51" s="9"/>
      <c r="C51" s="9"/>
    </row>
    <row r="52" spans="2:3" ht="15.5" x14ac:dyDescent="0.35">
      <c r="B52" s="9"/>
      <c r="C52" s="9"/>
    </row>
    <row r="53" spans="2:3" ht="15.5" x14ac:dyDescent="0.35">
      <c r="B53" s="9"/>
      <c r="C53" s="9"/>
    </row>
    <row r="54" spans="2:3" ht="15.5" x14ac:dyDescent="0.35">
      <c r="B54" s="9"/>
      <c r="C54" s="9"/>
    </row>
    <row r="55" spans="2:3" ht="15.5" x14ac:dyDescent="0.35">
      <c r="C55" s="9"/>
    </row>
    <row r="56" spans="2:3" ht="15.5" x14ac:dyDescent="0.35">
      <c r="B56" s="8"/>
      <c r="C56" s="9"/>
    </row>
    <row r="58" spans="2:3" ht="15.5" x14ac:dyDescent="0.35">
      <c r="B58" s="9"/>
      <c r="C58" s="9"/>
    </row>
    <row r="59" spans="2:3" ht="15.5" x14ac:dyDescent="0.35">
      <c r="B59" s="9"/>
      <c r="C59" s="9"/>
    </row>
    <row r="60" spans="2:3" ht="15.5" x14ac:dyDescent="0.35">
      <c r="B60" s="9"/>
      <c r="C60" s="9"/>
    </row>
    <row r="61" spans="2:3" ht="15.5" x14ac:dyDescent="0.35">
      <c r="B61" s="9"/>
      <c r="C61" s="9"/>
    </row>
    <row r="62" spans="2:3" ht="15.5" x14ac:dyDescent="0.35">
      <c r="B62" s="9"/>
      <c r="C62" s="9"/>
    </row>
    <row r="63" spans="2:3" ht="15.5" x14ac:dyDescent="0.35">
      <c r="B63" s="9"/>
      <c r="C63" s="9"/>
    </row>
    <row r="64" spans="2:3" ht="15.5" x14ac:dyDescent="0.35">
      <c r="B64" s="9"/>
      <c r="C64" s="9"/>
    </row>
    <row r="66" spans="2:3" ht="15.5" x14ac:dyDescent="0.35">
      <c r="B66" s="8"/>
    </row>
    <row r="68" spans="2:3" ht="15.5" x14ac:dyDescent="0.35">
      <c r="B68" s="9"/>
      <c r="C68" s="9"/>
    </row>
    <row r="69" spans="2:3" ht="15.5" x14ac:dyDescent="0.35">
      <c r="B69" s="9"/>
      <c r="C69" s="9"/>
    </row>
    <row r="70" spans="2:3" ht="15.5" x14ac:dyDescent="0.35">
      <c r="B70" s="9"/>
      <c r="C70" s="9"/>
    </row>
    <row r="71" spans="2:3" ht="15.5" x14ac:dyDescent="0.35">
      <c r="B71" s="9"/>
      <c r="C71" s="9"/>
    </row>
    <row r="72" spans="2:3" ht="15.5" x14ac:dyDescent="0.35">
      <c r="B72" s="9"/>
      <c r="C72" s="9"/>
    </row>
    <row r="73" spans="2:3" ht="15.5" x14ac:dyDescent="0.35">
      <c r="B73" s="9"/>
      <c r="C73" s="9"/>
    </row>
    <row r="74" spans="2:3" ht="15.5" x14ac:dyDescent="0.35">
      <c r="B74" s="9"/>
      <c r="C74" s="9"/>
    </row>
    <row r="76" spans="2:3" ht="15.5" x14ac:dyDescent="0.35">
      <c r="B76" s="8"/>
    </row>
    <row r="78" spans="2:3" ht="15.5" x14ac:dyDescent="0.35">
      <c r="B78" s="9"/>
      <c r="C78" s="9"/>
    </row>
    <row r="79" spans="2:3" ht="15.5" x14ac:dyDescent="0.35">
      <c r="B79" s="9"/>
      <c r="C79" s="9"/>
    </row>
    <row r="80" spans="2:3" ht="15.5" x14ac:dyDescent="0.35">
      <c r="B80" s="9"/>
      <c r="C80" s="9"/>
    </row>
    <row r="81" spans="2:3" ht="15.5" x14ac:dyDescent="0.35">
      <c r="B81" s="9"/>
      <c r="C81" s="9"/>
    </row>
    <row r="82" spans="2:3" ht="15.5" x14ac:dyDescent="0.35">
      <c r="B82" s="9"/>
      <c r="C82" s="9"/>
    </row>
    <row r="83" spans="2:3" ht="15.5" x14ac:dyDescent="0.35">
      <c r="B83" s="9"/>
      <c r="C83" s="9"/>
    </row>
    <row r="84" spans="2:3" ht="15.5" x14ac:dyDescent="0.35">
      <c r="B84" s="9"/>
      <c r="C84" s="9"/>
    </row>
    <row r="86" spans="2:3" ht="15.5" x14ac:dyDescent="0.35">
      <c r="B86" s="8"/>
    </row>
    <row r="88" spans="2:3" ht="15.5" x14ac:dyDescent="0.35">
      <c r="B88" s="9"/>
      <c r="C88" s="9"/>
    </row>
    <row r="89" spans="2:3" ht="15.5" x14ac:dyDescent="0.35">
      <c r="B89" s="9"/>
      <c r="C89" s="9"/>
    </row>
    <row r="90" spans="2:3" ht="15.5" x14ac:dyDescent="0.35">
      <c r="B90" s="9"/>
      <c r="C90" s="9"/>
    </row>
    <row r="91" spans="2:3" ht="15.5" x14ac:dyDescent="0.35">
      <c r="B91" s="9"/>
      <c r="C91" s="9"/>
    </row>
    <row r="92" spans="2:3" ht="15.5" x14ac:dyDescent="0.35">
      <c r="B92" s="9"/>
      <c r="C92" s="9"/>
    </row>
    <row r="93" spans="2:3" ht="15.5" x14ac:dyDescent="0.35">
      <c r="B93" s="9"/>
      <c r="C93" s="9"/>
    </row>
    <row r="94" spans="2:3" ht="15.5" x14ac:dyDescent="0.35">
      <c r="B94" s="9"/>
      <c r="C94" s="9"/>
    </row>
    <row r="96" spans="2:3" ht="15.5" x14ac:dyDescent="0.35">
      <c r="B96" s="8"/>
    </row>
    <row r="98" spans="2:3" ht="15.5" x14ac:dyDescent="0.35">
      <c r="B98" s="9"/>
      <c r="C98" s="9"/>
    </row>
    <row r="99" spans="2:3" ht="15.5" x14ac:dyDescent="0.35">
      <c r="B99" s="9"/>
      <c r="C99" s="9"/>
    </row>
    <row r="100" spans="2:3" ht="15.5" x14ac:dyDescent="0.35">
      <c r="B100" s="9"/>
      <c r="C100" s="9"/>
    </row>
    <row r="101" spans="2:3" ht="15.5" x14ac:dyDescent="0.35">
      <c r="B101" s="9"/>
      <c r="C101" s="9"/>
    </row>
    <row r="102" spans="2:3" ht="15.5" x14ac:dyDescent="0.35">
      <c r="B102" s="9"/>
      <c r="C102" s="9"/>
    </row>
    <row r="103" spans="2:3" ht="15.5" x14ac:dyDescent="0.35">
      <c r="B103" s="9"/>
      <c r="C103" s="9"/>
    </row>
    <row r="104" spans="2:3" ht="15.5" x14ac:dyDescent="0.35">
      <c r="B104" s="9"/>
      <c r="C104" s="9"/>
    </row>
    <row r="106" spans="2:3" ht="15.5" x14ac:dyDescent="0.35">
      <c r="B106" s="8"/>
    </row>
    <row r="108" spans="2:3" ht="15.5" x14ac:dyDescent="0.35">
      <c r="B108" s="9"/>
      <c r="C108" s="9"/>
    </row>
    <row r="109" spans="2:3" ht="15.5" x14ac:dyDescent="0.35">
      <c r="B109" s="9"/>
      <c r="C109" s="9"/>
    </row>
    <row r="110" spans="2:3" ht="15.5" x14ac:dyDescent="0.35">
      <c r="B110" s="9"/>
      <c r="C110" s="9"/>
    </row>
    <row r="111" spans="2:3" ht="15.5" x14ac:dyDescent="0.35">
      <c r="B111" s="9"/>
      <c r="C111" s="9"/>
    </row>
    <row r="112" spans="2:3" ht="15.5" x14ac:dyDescent="0.35">
      <c r="B112" s="9"/>
      <c r="C112" s="9"/>
    </row>
    <row r="113" spans="2:3" ht="15.5" x14ac:dyDescent="0.35">
      <c r="B113" s="9"/>
      <c r="C113" s="9"/>
    </row>
    <row r="114" spans="2:3" ht="15.5" x14ac:dyDescent="0.35">
      <c r="B114" s="9"/>
      <c r="C114" s="9"/>
    </row>
    <row r="118" spans="2:3" ht="15.5" x14ac:dyDescent="0.35">
      <c r="B118" s="9"/>
      <c r="C118" s="9"/>
    </row>
    <row r="119" spans="2:3" ht="15.5" x14ac:dyDescent="0.35">
      <c r="B119" s="9"/>
      <c r="C119" s="9"/>
    </row>
    <row r="120" spans="2:3" ht="15.5" x14ac:dyDescent="0.35">
      <c r="B120" s="9"/>
      <c r="C120" s="9"/>
    </row>
    <row r="121" spans="2:3" ht="15.5" x14ac:dyDescent="0.35">
      <c r="B121" s="9"/>
      <c r="C121" s="9"/>
    </row>
    <row r="122" spans="2:3" ht="15.5" x14ac:dyDescent="0.35">
      <c r="B122" s="9"/>
      <c r="C122" s="9"/>
    </row>
    <row r="123" spans="2:3" ht="15.5" x14ac:dyDescent="0.35">
      <c r="B123" s="9"/>
      <c r="C123" s="9"/>
    </row>
    <row r="124" spans="2:3" ht="15.5" x14ac:dyDescent="0.35">
      <c r="B124" s="9"/>
      <c r="C124" s="9"/>
    </row>
    <row r="128" spans="2:3" ht="15.5" x14ac:dyDescent="0.35">
      <c r="B128" s="9"/>
      <c r="C128" s="9"/>
    </row>
    <row r="129" spans="2:3" ht="15.5" x14ac:dyDescent="0.35">
      <c r="B129" s="9"/>
      <c r="C129" s="9"/>
    </row>
    <row r="130" spans="2:3" ht="15.5" x14ac:dyDescent="0.35">
      <c r="B130" s="9"/>
      <c r="C130" s="9"/>
    </row>
    <row r="131" spans="2:3" ht="15.5" x14ac:dyDescent="0.35">
      <c r="B131" s="9"/>
      <c r="C131" s="9"/>
    </row>
    <row r="132" spans="2:3" ht="15.5" x14ac:dyDescent="0.35">
      <c r="B132" s="9"/>
      <c r="C132" s="9"/>
    </row>
    <row r="133" spans="2:3" ht="15.5" x14ac:dyDescent="0.35">
      <c r="B133" s="9"/>
      <c r="C133" s="9"/>
    </row>
    <row r="134" spans="2:3" ht="15.5" x14ac:dyDescent="0.35">
      <c r="B134" s="9"/>
      <c r="C134" s="9"/>
    </row>
    <row r="138" spans="2:3" ht="15.5" x14ac:dyDescent="0.35">
      <c r="B138" s="9"/>
      <c r="C138" s="9"/>
    </row>
    <row r="139" spans="2:3" ht="15.5" x14ac:dyDescent="0.35">
      <c r="B139" s="9"/>
      <c r="C139" s="9"/>
    </row>
    <row r="140" spans="2:3" ht="15.5" x14ac:dyDescent="0.35">
      <c r="B140" s="9"/>
      <c r="C140" s="9"/>
    </row>
    <row r="141" spans="2:3" ht="15.5" x14ac:dyDescent="0.35">
      <c r="B141" s="9"/>
      <c r="C141" s="9"/>
    </row>
    <row r="142" spans="2:3" ht="15.5" x14ac:dyDescent="0.35">
      <c r="B142" s="9"/>
      <c r="C142" s="9"/>
    </row>
    <row r="143" spans="2:3" ht="15.5" x14ac:dyDescent="0.35">
      <c r="B143" s="9"/>
      <c r="C143" s="9"/>
    </row>
    <row r="144" spans="2:3" ht="15.5" x14ac:dyDescent="0.35">
      <c r="B144" s="9"/>
      <c r="C144" s="9"/>
    </row>
    <row r="148" spans="2:3" ht="15.5" x14ac:dyDescent="0.35">
      <c r="B148" s="9"/>
      <c r="C148" s="9"/>
    </row>
    <row r="149" spans="2:3" ht="15.5" x14ac:dyDescent="0.35">
      <c r="B149" s="9"/>
      <c r="C149" s="9"/>
    </row>
    <row r="150" spans="2:3" ht="15.5" x14ac:dyDescent="0.35">
      <c r="B150" s="9"/>
      <c r="C150" s="9"/>
    </row>
    <row r="151" spans="2:3" ht="15.5" x14ac:dyDescent="0.35">
      <c r="B151" s="9"/>
      <c r="C151" s="9"/>
    </row>
    <row r="152" spans="2:3" ht="15.5" x14ac:dyDescent="0.35">
      <c r="B152" s="9"/>
      <c r="C152" s="9"/>
    </row>
    <row r="153" spans="2:3" ht="15.5" x14ac:dyDescent="0.35">
      <c r="B153" s="9"/>
      <c r="C153" s="9"/>
    </row>
    <row r="154" spans="2:3" ht="15.5" x14ac:dyDescent="0.35">
      <c r="B154" s="9"/>
      <c r="C154" s="9"/>
    </row>
    <row r="158" spans="2:3" ht="15.5" x14ac:dyDescent="0.35">
      <c r="B158" s="9"/>
      <c r="C158" s="9"/>
    </row>
    <row r="159" spans="2:3" ht="15.5" x14ac:dyDescent="0.35">
      <c r="B159" s="9"/>
      <c r="C159" s="9"/>
    </row>
    <row r="160" spans="2:3" ht="15.5" x14ac:dyDescent="0.35">
      <c r="B160" s="9"/>
      <c r="C160" s="9"/>
    </row>
    <row r="161" spans="2:3" ht="15.5" x14ac:dyDescent="0.35">
      <c r="B161" s="9"/>
      <c r="C161" s="9"/>
    </row>
    <row r="162" spans="2:3" ht="15.5" x14ac:dyDescent="0.35">
      <c r="B162" s="9"/>
      <c r="C162" s="9"/>
    </row>
    <row r="163" spans="2:3" ht="15.5" x14ac:dyDescent="0.35">
      <c r="B163" s="9"/>
      <c r="C163" s="9"/>
    </row>
    <row r="164" spans="2:3" ht="15.5" x14ac:dyDescent="0.35">
      <c r="B164" s="9"/>
      <c r="C164" s="9"/>
    </row>
    <row r="166" spans="2:3" ht="15.5" x14ac:dyDescent="0.35">
      <c r="B166" s="8"/>
    </row>
    <row r="168" spans="2:3" ht="15.5" x14ac:dyDescent="0.35">
      <c r="B168" s="9"/>
      <c r="C168" s="9"/>
    </row>
    <row r="169" spans="2:3" ht="15.5" x14ac:dyDescent="0.35">
      <c r="B169" s="9"/>
      <c r="C169" s="9"/>
    </row>
    <row r="170" spans="2:3" ht="15.5" x14ac:dyDescent="0.35">
      <c r="B170" s="9"/>
      <c r="C170" s="9"/>
    </row>
    <row r="171" spans="2:3" ht="15.5" x14ac:dyDescent="0.35">
      <c r="B171" s="9"/>
      <c r="C171" s="9"/>
    </row>
    <row r="172" spans="2:3" ht="15.5" x14ac:dyDescent="0.35">
      <c r="B172" s="9"/>
      <c r="C172" s="9"/>
    </row>
    <row r="173" spans="2:3" ht="15.5" x14ac:dyDescent="0.35">
      <c r="B173" s="9"/>
      <c r="C173" s="9"/>
    </row>
    <row r="174" spans="2:3" ht="15.5" x14ac:dyDescent="0.35">
      <c r="B174" s="9"/>
      <c r="C174" s="9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E8AA-5DB7-4597-A3A6-FFD40FB0B00B}">
  <dimension ref="A1:W165"/>
  <sheetViews>
    <sheetView workbookViewId="0">
      <selection sqref="A1:XFD1048576"/>
    </sheetView>
  </sheetViews>
  <sheetFormatPr baseColWidth="10" defaultRowHeight="12.5" x14ac:dyDescent="0.25"/>
  <cols>
    <col min="3" max="4" width="35" customWidth="1"/>
    <col min="5" max="5" width="2.54296875" bestFit="1" customWidth="1"/>
    <col min="6" max="6" width="5" bestFit="1" customWidth="1"/>
    <col min="7" max="7" width="2.6328125" customWidth="1"/>
    <col min="8" max="8" width="2" bestFit="1" customWidth="1"/>
    <col min="9" max="9" width="3.453125" bestFit="1" customWidth="1"/>
    <col min="10" max="10" width="3.81640625" customWidth="1"/>
    <col min="11" max="11" width="3.90625" customWidth="1"/>
    <col min="12" max="12" width="3.54296875" customWidth="1"/>
    <col min="13" max="13" width="4.54296875" customWidth="1"/>
    <col min="14" max="14" width="4" bestFit="1" customWidth="1"/>
    <col min="15" max="15" width="4" customWidth="1"/>
    <col min="16" max="16" width="4.36328125" customWidth="1"/>
    <col min="17" max="17" width="3" bestFit="1" customWidth="1"/>
    <col min="18" max="18" width="39.453125" customWidth="1"/>
    <col min="19" max="19" width="35.36328125" customWidth="1"/>
    <col min="20" max="20" width="38.453125" customWidth="1"/>
    <col min="21" max="21" width="47.36328125" bestFit="1" customWidth="1"/>
    <col min="22" max="22" width="28.6328125" bestFit="1" customWidth="1"/>
    <col min="23" max="23" width="26.90625" bestFit="1" customWidth="1"/>
    <col min="25" max="25" width="3.08984375" bestFit="1" customWidth="1"/>
    <col min="26" max="26" width="5" bestFit="1" customWidth="1"/>
    <col min="27" max="27" width="6.54296875" bestFit="1" customWidth="1"/>
    <col min="28" max="28" width="3.54296875" bestFit="1" customWidth="1"/>
    <col min="259" max="260" width="35" customWidth="1"/>
    <col min="261" max="261" width="2.54296875" bestFit="1" customWidth="1"/>
    <col min="262" max="262" width="5" bestFit="1" customWidth="1"/>
    <col min="263" max="264" width="2" bestFit="1" customWidth="1"/>
    <col min="265" max="266" width="2.08984375" bestFit="1" customWidth="1"/>
    <col min="267" max="268" width="2.54296875" bestFit="1" customWidth="1"/>
    <col min="269" max="269" width="2.54296875" customWidth="1"/>
    <col min="270" max="270" width="4" bestFit="1" customWidth="1"/>
    <col min="271" max="271" width="4" customWidth="1"/>
    <col min="272" max="272" width="4.36328125" customWidth="1"/>
    <col min="273" max="273" width="3" bestFit="1" customWidth="1"/>
    <col min="274" max="274" width="39.453125" customWidth="1"/>
    <col min="275" max="275" width="35.36328125" customWidth="1"/>
    <col min="276" max="276" width="38.453125" customWidth="1"/>
    <col min="277" max="277" width="47.36328125" bestFit="1" customWidth="1"/>
    <col min="278" max="278" width="19.36328125" bestFit="1" customWidth="1"/>
    <col min="279" max="279" width="5.54296875" bestFit="1" customWidth="1"/>
    <col min="281" max="281" width="3.08984375" bestFit="1" customWidth="1"/>
    <col min="282" max="282" width="5" bestFit="1" customWidth="1"/>
    <col min="283" max="283" width="6.54296875" bestFit="1" customWidth="1"/>
    <col min="284" max="284" width="3.54296875" bestFit="1" customWidth="1"/>
    <col min="515" max="516" width="35" customWidth="1"/>
    <col min="517" max="517" width="2.54296875" bestFit="1" customWidth="1"/>
    <col min="518" max="518" width="5" bestFit="1" customWidth="1"/>
    <col min="519" max="520" width="2" bestFit="1" customWidth="1"/>
    <col min="521" max="522" width="2.08984375" bestFit="1" customWidth="1"/>
    <col min="523" max="524" width="2.54296875" bestFit="1" customWidth="1"/>
    <col min="525" max="525" width="2.54296875" customWidth="1"/>
    <col min="526" max="526" width="4" bestFit="1" customWidth="1"/>
    <col min="527" max="527" width="4" customWidth="1"/>
    <col min="528" max="528" width="4.36328125" customWidth="1"/>
    <col min="529" max="529" width="3" bestFit="1" customWidth="1"/>
    <col min="530" max="530" width="39.453125" customWidth="1"/>
    <col min="531" max="531" width="35.36328125" customWidth="1"/>
    <col min="532" max="532" width="38.453125" customWidth="1"/>
    <col min="533" max="533" width="47.36328125" bestFit="1" customWidth="1"/>
    <col min="534" max="534" width="19.36328125" bestFit="1" customWidth="1"/>
    <col min="535" max="535" width="5.54296875" bestFit="1" customWidth="1"/>
    <col min="537" max="537" width="3.08984375" bestFit="1" customWidth="1"/>
    <col min="538" max="538" width="5" bestFit="1" customWidth="1"/>
    <col min="539" max="539" width="6.54296875" bestFit="1" customWidth="1"/>
    <col min="540" max="540" width="3.54296875" bestFit="1" customWidth="1"/>
    <col min="771" max="772" width="35" customWidth="1"/>
    <col min="773" max="773" width="2.54296875" bestFit="1" customWidth="1"/>
    <col min="774" max="774" width="5" bestFit="1" customWidth="1"/>
    <col min="775" max="776" width="2" bestFit="1" customWidth="1"/>
    <col min="777" max="778" width="2.08984375" bestFit="1" customWidth="1"/>
    <col min="779" max="780" width="2.54296875" bestFit="1" customWidth="1"/>
    <col min="781" max="781" width="2.54296875" customWidth="1"/>
    <col min="782" max="782" width="4" bestFit="1" customWidth="1"/>
    <col min="783" max="783" width="4" customWidth="1"/>
    <col min="784" max="784" width="4.36328125" customWidth="1"/>
    <col min="785" max="785" width="3" bestFit="1" customWidth="1"/>
    <col min="786" max="786" width="39.453125" customWidth="1"/>
    <col min="787" max="787" width="35.36328125" customWidth="1"/>
    <col min="788" max="788" width="38.453125" customWidth="1"/>
    <col min="789" max="789" width="47.36328125" bestFit="1" customWidth="1"/>
    <col min="790" max="790" width="19.36328125" bestFit="1" customWidth="1"/>
    <col min="791" max="791" width="5.54296875" bestFit="1" customWidth="1"/>
    <col min="793" max="793" width="3.08984375" bestFit="1" customWidth="1"/>
    <col min="794" max="794" width="5" bestFit="1" customWidth="1"/>
    <col min="795" max="795" width="6.54296875" bestFit="1" customWidth="1"/>
    <col min="796" max="796" width="3.54296875" bestFit="1" customWidth="1"/>
    <col min="1027" max="1028" width="35" customWidth="1"/>
    <col min="1029" max="1029" width="2.54296875" bestFit="1" customWidth="1"/>
    <col min="1030" max="1030" width="5" bestFit="1" customWidth="1"/>
    <col min="1031" max="1032" width="2" bestFit="1" customWidth="1"/>
    <col min="1033" max="1034" width="2.08984375" bestFit="1" customWidth="1"/>
    <col min="1035" max="1036" width="2.54296875" bestFit="1" customWidth="1"/>
    <col min="1037" max="1037" width="2.54296875" customWidth="1"/>
    <col min="1038" max="1038" width="4" bestFit="1" customWidth="1"/>
    <col min="1039" max="1039" width="4" customWidth="1"/>
    <col min="1040" max="1040" width="4.36328125" customWidth="1"/>
    <col min="1041" max="1041" width="3" bestFit="1" customWidth="1"/>
    <col min="1042" max="1042" width="39.453125" customWidth="1"/>
    <col min="1043" max="1043" width="35.36328125" customWidth="1"/>
    <col min="1044" max="1044" width="38.453125" customWidth="1"/>
    <col min="1045" max="1045" width="47.36328125" bestFit="1" customWidth="1"/>
    <col min="1046" max="1046" width="19.36328125" bestFit="1" customWidth="1"/>
    <col min="1047" max="1047" width="5.54296875" bestFit="1" customWidth="1"/>
    <col min="1049" max="1049" width="3.08984375" bestFit="1" customWidth="1"/>
    <col min="1050" max="1050" width="5" bestFit="1" customWidth="1"/>
    <col min="1051" max="1051" width="6.54296875" bestFit="1" customWidth="1"/>
    <col min="1052" max="1052" width="3.54296875" bestFit="1" customWidth="1"/>
    <col min="1283" max="1284" width="35" customWidth="1"/>
    <col min="1285" max="1285" width="2.54296875" bestFit="1" customWidth="1"/>
    <col min="1286" max="1286" width="5" bestFit="1" customWidth="1"/>
    <col min="1287" max="1288" width="2" bestFit="1" customWidth="1"/>
    <col min="1289" max="1290" width="2.08984375" bestFit="1" customWidth="1"/>
    <col min="1291" max="1292" width="2.54296875" bestFit="1" customWidth="1"/>
    <col min="1293" max="1293" width="2.54296875" customWidth="1"/>
    <col min="1294" max="1294" width="4" bestFit="1" customWidth="1"/>
    <col min="1295" max="1295" width="4" customWidth="1"/>
    <col min="1296" max="1296" width="4.36328125" customWidth="1"/>
    <col min="1297" max="1297" width="3" bestFit="1" customWidth="1"/>
    <col min="1298" max="1298" width="39.453125" customWidth="1"/>
    <col min="1299" max="1299" width="35.36328125" customWidth="1"/>
    <col min="1300" max="1300" width="38.453125" customWidth="1"/>
    <col min="1301" max="1301" width="47.36328125" bestFit="1" customWidth="1"/>
    <col min="1302" max="1302" width="19.36328125" bestFit="1" customWidth="1"/>
    <col min="1303" max="1303" width="5.54296875" bestFit="1" customWidth="1"/>
    <col min="1305" max="1305" width="3.08984375" bestFit="1" customWidth="1"/>
    <col min="1306" max="1306" width="5" bestFit="1" customWidth="1"/>
    <col min="1307" max="1307" width="6.54296875" bestFit="1" customWidth="1"/>
    <col min="1308" max="1308" width="3.54296875" bestFit="1" customWidth="1"/>
    <col min="1539" max="1540" width="35" customWidth="1"/>
    <col min="1541" max="1541" width="2.54296875" bestFit="1" customWidth="1"/>
    <col min="1542" max="1542" width="5" bestFit="1" customWidth="1"/>
    <col min="1543" max="1544" width="2" bestFit="1" customWidth="1"/>
    <col min="1545" max="1546" width="2.08984375" bestFit="1" customWidth="1"/>
    <col min="1547" max="1548" width="2.54296875" bestFit="1" customWidth="1"/>
    <col min="1549" max="1549" width="2.54296875" customWidth="1"/>
    <col min="1550" max="1550" width="4" bestFit="1" customWidth="1"/>
    <col min="1551" max="1551" width="4" customWidth="1"/>
    <col min="1552" max="1552" width="4.36328125" customWidth="1"/>
    <col min="1553" max="1553" width="3" bestFit="1" customWidth="1"/>
    <col min="1554" max="1554" width="39.453125" customWidth="1"/>
    <col min="1555" max="1555" width="35.36328125" customWidth="1"/>
    <col min="1556" max="1556" width="38.453125" customWidth="1"/>
    <col min="1557" max="1557" width="47.36328125" bestFit="1" customWidth="1"/>
    <col min="1558" max="1558" width="19.36328125" bestFit="1" customWidth="1"/>
    <col min="1559" max="1559" width="5.54296875" bestFit="1" customWidth="1"/>
    <col min="1561" max="1561" width="3.08984375" bestFit="1" customWidth="1"/>
    <col min="1562" max="1562" width="5" bestFit="1" customWidth="1"/>
    <col min="1563" max="1563" width="6.54296875" bestFit="1" customWidth="1"/>
    <col min="1564" max="1564" width="3.54296875" bestFit="1" customWidth="1"/>
    <col min="1795" max="1796" width="35" customWidth="1"/>
    <col min="1797" max="1797" width="2.54296875" bestFit="1" customWidth="1"/>
    <col min="1798" max="1798" width="5" bestFit="1" customWidth="1"/>
    <col min="1799" max="1800" width="2" bestFit="1" customWidth="1"/>
    <col min="1801" max="1802" width="2.08984375" bestFit="1" customWidth="1"/>
    <col min="1803" max="1804" width="2.54296875" bestFit="1" customWidth="1"/>
    <col min="1805" max="1805" width="2.54296875" customWidth="1"/>
    <col min="1806" max="1806" width="4" bestFit="1" customWidth="1"/>
    <col min="1807" max="1807" width="4" customWidth="1"/>
    <col min="1808" max="1808" width="4.36328125" customWidth="1"/>
    <col min="1809" max="1809" width="3" bestFit="1" customWidth="1"/>
    <col min="1810" max="1810" width="39.453125" customWidth="1"/>
    <col min="1811" max="1811" width="35.36328125" customWidth="1"/>
    <col min="1812" max="1812" width="38.453125" customWidth="1"/>
    <col min="1813" max="1813" width="47.36328125" bestFit="1" customWidth="1"/>
    <col min="1814" max="1814" width="19.36328125" bestFit="1" customWidth="1"/>
    <col min="1815" max="1815" width="5.54296875" bestFit="1" customWidth="1"/>
    <col min="1817" max="1817" width="3.08984375" bestFit="1" customWidth="1"/>
    <col min="1818" max="1818" width="5" bestFit="1" customWidth="1"/>
    <col min="1819" max="1819" width="6.54296875" bestFit="1" customWidth="1"/>
    <col min="1820" max="1820" width="3.54296875" bestFit="1" customWidth="1"/>
    <col min="2051" max="2052" width="35" customWidth="1"/>
    <col min="2053" max="2053" width="2.54296875" bestFit="1" customWidth="1"/>
    <col min="2054" max="2054" width="5" bestFit="1" customWidth="1"/>
    <col min="2055" max="2056" width="2" bestFit="1" customWidth="1"/>
    <col min="2057" max="2058" width="2.08984375" bestFit="1" customWidth="1"/>
    <col min="2059" max="2060" width="2.54296875" bestFit="1" customWidth="1"/>
    <col min="2061" max="2061" width="2.54296875" customWidth="1"/>
    <col min="2062" max="2062" width="4" bestFit="1" customWidth="1"/>
    <col min="2063" max="2063" width="4" customWidth="1"/>
    <col min="2064" max="2064" width="4.36328125" customWidth="1"/>
    <col min="2065" max="2065" width="3" bestFit="1" customWidth="1"/>
    <col min="2066" max="2066" width="39.453125" customWidth="1"/>
    <col min="2067" max="2067" width="35.36328125" customWidth="1"/>
    <col min="2068" max="2068" width="38.453125" customWidth="1"/>
    <col min="2069" max="2069" width="47.36328125" bestFit="1" customWidth="1"/>
    <col min="2070" max="2070" width="19.36328125" bestFit="1" customWidth="1"/>
    <col min="2071" max="2071" width="5.54296875" bestFit="1" customWidth="1"/>
    <col min="2073" max="2073" width="3.08984375" bestFit="1" customWidth="1"/>
    <col min="2074" max="2074" width="5" bestFit="1" customWidth="1"/>
    <col min="2075" max="2075" width="6.54296875" bestFit="1" customWidth="1"/>
    <col min="2076" max="2076" width="3.54296875" bestFit="1" customWidth="1"/>
    <col min="2307" max="2308" width="35" customWidth="1"/>
    <col min="2309" max="2309" width="2.54296875" bestFit="1" customWidth="1"/>
    <col min="2310" max="2310" width="5" bestFit="1" customWidth="1"/>
    <col min="2311" max="2312" width="2" bestFit="1" customWidth="1"/>
    <col min="2313" max="2314" width="2.08984375" bestFit="1" customWidth="1"/>
    <col min="2315" max="2316" width="2.54296875" bestFit="1" customWidth="1"/>
    <col min="2317" max="2317" width="2.54296875" customWidth="1"/>
    <col min="2318" max="2318" width="4" bestFit="1" customWidth="1"/>
    <col min="2319" max="2319" width="4" customWidth="1"/>
    <col min="2320" max="2320" width="4.36328125" customWidth="1"/>
    <col min="2321" max="2321" width="3" bestFit="1" customWidth="1"/>
    <col min="2322" max="2322" width="39.453125" customWidth="1"/>
    <col min="2323" max="2323" width="35.36328125" customWidth="1"/>
    <col min="2324" max="2324" width="38.453125" customWidth="1"/>
    <col min="2325" max="2325" width="47.36328125" bestFit="1" customWidth="1"/>
    <col min="2326" max="2326" width="19.36328125" bestFit="1" customWidth="1"/>
    <col min="2327" max="2327" width="5.54296875" bestFit="1" customWidth="1"/>
    <col min="2329" max="2329" width="3.08984375" bestFit="1" customWidth="1"/>
    <col min="2330" max="2330" width="5" bestFit="1" customWidth="1"/>
    <col min="2331" max="2331" width="6.54296875" bestFit="1" customWidth="1"/>
    <col min="2332" max="2332" width="3.54296875" bestFit="1" customWidth="1"/>
    <col min="2563" max="2564" width="35" customWidth="1"/>
    <col min="2565" max="2565" width="2.54296875" bestFit="1" customWidth="1"/>
    <col min="2566" max="2566" width="5" bestFit="1" customWidth="1"/>
    <col min="2567" max="2568" width="2" bestFit="1" customWidth="1"/>
    <col min="2569" max="2570" width="2.08984375" bestFit="1" customWidth="1"/>
    <col min="2571" max="2572" width="2.54296875" bestFit="1" customWidth="1"/>
    <col min="2573" max="2573" width="2.54296875" customWidth="1"/>
    <col min="2574" max="2574" width="4" bestFit="1" customWidth="1"/>
    <col min="2575" max="2575" width="4" customWidth="1"/>
    <col min="2576" max="2576" width="4.36328125" customWidth="1"/>
    <col min="2577" max="2577" width="3" bestFit="1" customWidth="1"/>
    <col min="2578" max="2578" width="39.453125" customWidth="1"/>
    <col min="2579" max="2579" width="35.36328125" customWidth="1"/>
    <col min="2580" max="2580" width="38.453125" customWidth="1"/>
    <col min="2581" max="2581" width="47.36328125" bestFit="1" customWidth="1"/>
    <col min="2582" max="2582" width="19.36328125" bestFit="1" customWidth="1"/>
    <col min="2583" max="2583" width="5.54296875" bestFit="1" customWidth="1"/>
    <col min="2585" max="2585" width="3.08984375" bestFit="1" customWidth="1"/>
    <col min="2586" max="2586" width="5" bestFit="1" customWidth="1"/>
    <col min="2587" max="2587" width="6.54296875" bestFit="1" customWidth="1"/>
    <col min="2588" max="2588" width="3.54296875" bestFit="1" customWidth="1"/>
    <col min="2819" max="2820" width="35" customWidth="1"/>
    <col min="2821" max="2821" width="2.54296875" bestFit="1" customWidth="1"/>
    <col min="2822" max="2822" width="5" bestFit="1" customWidth="1"/>
    <col min="2823" max="2824" width="2" bestFit="1" customWidth="1"/>
    <col min="2825" max="2826" width="2.08984375" bestFit="1" customWidth="1"/>
    <col min="2827" max="2828" width="2.54296875" bestFit="1" customWidth="1"/>
    <col min="2829" max="2829" width="2.54296875" customWidth="1"/>
    <col min="2830" max="2830" width="4" bestFit="1" customWidth="1"/>
    <col min="2831" max="2831" width="4" customWidth="1"/>
    <col min="2832" max="2832" width="4.36328125" customWidth="1"/>
    <col min="2833" max="2833" width="3" bestFit="1" customWidth="1"/>
    <col min="2834" max="2834" width="39.453125" customWidth="1"/>
    <col min="2835" max="2835" width="35.36328125" customWidth="1"/>
    <col min="2836" max="2836" width="38.453125" customWidth="1"/>
    <col min="2837" max="2837" width="47.36328125" bestFit="1" customWidth="1"/>
    <col min="2838" max="2838" width="19.36328125" bestFit="1" customWidth="1"/>
    <col min="2839" max="2839" width="5.54296875" bestFit="1" customWidth="1"/>
    <col min="2841" max="2841" width="3.08984375" bestFit="1" customWidth="1"/>
    <col min="2842" max="2842" width="5" bestFit="1" customWidth="1"/>
    <col min="2843" max="2843" width="6.54296875" bestFit="1" customWidth="1"/>
    <col min="2844" max="2844" width="3.54296875" bestFit="1" customWidth="1"/>
    <col min="3075" max="3076" width="35" customWidth="1"/>
    <col min="3077" max="3077" width="2.54296875" bestFit="1" customWidth="1"/>
    <col min="3078" max="3078" width="5" bestFit="1" customWidth="1"/>
    <col min="3079" max="3080" width="2" bestFit="1" customWidth="1"/>
    <col min="3081" max="3082" width="2.08984375" bestFit="1" customWidth="1"/>
    <col min="3083" max="3084" width="2.54296875" bestFit="1" customWidth="1"/>
    <col min="3085" max="3085" width="2.54296875" customWidth="1"/>
    <col min="3086" max="3086" width="4" bestFit="1" customWidth="1"/>
    <col min="3087" max="3087" width="4" customWidth="1"/>
    <col min="3088" max="3088" width="4.36328125" customWidth="1"/>
    <col min="3089" max="3089" width="3" bestFit="1" customWidth="1"/>
    <col min="3090" max="3090" width="39.453125" customWidth="1"/>
    <col min="3091" max="3091" width="35.36328125" customWidth="1"/>
    <col min="3092" max="3092" width="38.453125" customWidth="1"/>
    <col min="3093" max="3093" width="47.36328125" bestFit="1" customWidth="1"/>
    <col min="3094" max="3094" width="19.36328125" bestFit="1" customWidth="1"/>
    <col min="3095" max="3095" width="5.54296875" bestFit="1" customWidth="1"/>
    <col min="3097" max="3097" width="3.08984375" bestFit="1" customWidth="1"/>
    <col min="3098" max="3098" width="5" bestFit="1" customWidth="1"/>
    <col min="3099" max="3099" width="6.54296875" bestFit="1" customWidth="1"/>
    <col min="3100" max="3100" width="3.54296875" bestFit="1" customWidth="1"/>
    <col min="3331" max="3332" width="35" customWidth="1"/>
    <col min="3333" max="3333" width="2.54296875" bestFit="1" customWidth="1"/>
    <col min="3334" max="3334" width="5" bestFit="1" customWidth="1"/>
    <col min="3335" max="3336" width="2" bestFit="1" customWidth="1"/>
    <col min="3337" max="3338" width="2.08984375" bestFit="1" customWidth="1"/>
    <col min="3339" max="3340" width="2.54296875" bestFit="1" customWidth="1"/>
    <col min="3341" max="3341" width="2.54296875" customWidth="1"/>
    <col min="3342" max="3342" width="4" bestFit="1" customWidth="1"/>
    <col min="3343" max="3343" width="4" customWidth="1"/>
    <col min="3344" max="3344" width="4.36328125" customWidth="1"/>
    <col min="3345" max="3345" width="3" bestFit="1" customWidth="1"/>
    <col min="3346" max="3346" width="39.453125" customWidth="1"/>
    <col min="3347" max="3347" width="35.36328125" customWidth="1"/>
    <col min="3348" max="3348" width="38.453125" customWidth="1"/>
    <col min="3349" max="3349" width="47.36328125" bestFit="1" customWidth="1"/>
    <col min="3350" max="3350" width="19.36328125" bestFit="1" customWidth="1"/>
    <col min="3351" max="3351" width="5.54296875" bestFit="1" customWidth="1"/>
    <col min="3353" max="3353" width="3.08984375" bestFit="1" customWidth="1"/>
    <col min="3354" max="3354" width="5" bestFit="1" customWidth="1"/>
    <col min="3355" max="3355" width="6.54296875" bestFit="1" customWidth="1"/>
    <col min="3356" max="3356" width="3.54296875" bestFit="1" customWidth="1"/>
    <col min="3587" max="3588" width="35" customWidth="1"/>
    <col min="3589" max="3589" width="2.54296875" bestFit="1" customWidth="1"/>
    <col min="3590" max="3590" width="5" bestFit="1" customWidth="1"/>
    <col min="3591" max="3592" width="2" bestFit="1" customWidth="1"/>
    <col min="3593" max="3594" width="2.08984375" bestFit="1" customWidth="1"/>
    <col min="3595" max="3596" width="2.54296875" bestFit="1" customWidth="1"/>
    <col min="3597" max="3597" width="2.54296875" customWidth="1"/>
    <col min="3598" max="3598" width="4" bestFit="1" customWidth="1"/>
    <col min="3599" max="3599" width="4" customWidth="1"/>
    <col min="3600" max="3600" width="4.36328125" customWidth="1"/>
    <col min="3601" max="3601" width="3" bestFit="1" customWidth="1"/>
    <col min="3602" max="3602" width="39.453125" customWidth="1"/>
    <col min="3603" max="3603" width="35.36328125" customWidth="1"/>
    <col min="3604" max="3604" width="38.453125" customWidth="1"/>
    <col min="3605" max="3605" width="47.36328125" bestFit="1" customWidth="1"/>
    <col min="3606" max="3606" width="19.36328125" bestFit="1" customWidth="1"/>
    <col min="3607" max="3607" width="5.54296875" bestFit="1" customWidth="1"/>
    <col min="3609" max="3609" width="3.08984375" bestFit="1" customWidth="1"/>
    <col min="3610" max="3610" width="5" bestFit="1" customWidth="1"/>
    <col min="3611" max="3611" width="6.54296875" bestFit="1" customWidth="1"/>
    <col min="3612" max="3612" width="3.54296875" bestFit="1" customWidth="1"/>
    <col min="3843" max="3844" width="35" customWidth="1"/>
    <col min="3845" max="3845" width="2.54296875" bestFit="1" customWidth="1"/>
    <col min="3846" max="3846" width="5" bestFit="1" customWidth="1"/>
    <col min="3847" max="3848" width="2" bestFit="1" customWidth="1"/>
    <col min="3849" max="3850" width="2.08984375" bestFit="1" customWidth="1"/>
    <col min="3851" max="3852" width="2.54296875" bestFit="1" customWidth="1"/>
    <col min="3853" max="3853" width="2.54296875" customWidth="1"/>
    <col min="3854" max="3854" width="4" bestFit="1" customWidth="1"/>
    <col min="3855" max="3855" width="4" customWidth="1"/>
    <col min="3856" max="3856" width="4.36328125" customWidth="1"/>
    <col min="3857" max="3857" width="3" bestFit="1" customWidth="1"/>
    <col min="3858" max="3858" width="39.453125" customWidth="1"/>
    <col min="3859" max="3859" width="35.36328125" customWidth="1"/>
    <col min="3860" max="3860" width="38.453125" customWidth="1"/>
    <col min="3861" max="3861" width="47.36328125" bestFit="1" customWidth="1"/>
    <col min="3862" max="3862" width="19.36328125" bestFit="1" customWidth="1"/>
    <col min="3863" max="3863" width="5.54296875" bestFit="1" customWidth="1"/>
    <col min="3865" max="3865" width="3.08984375" bestFit="1" customWidth="1"/>
    <col min="3866" max="3866" width="5" bestFit="1" customWidth="1"/>
    <col min="3867" max="3867" width="6.54296875" bestFit="1" customWidth="1"/>
    <col min="3868" max="3868" width="3.54296875" bestFit="1" customWidth="1"/>
    <col min="4099" max="4100" width="35" customWidth="1"/>
    <col min="4101" max="4101" width="2.54296875" bestFit="1" customWidth="1"/>
    <col min="4102" max="4102" width="5" bestFit="1" customWidth="1"/>
    <col min="4103" max="4104" width="2" bestFit="1" customWidth="1"/>
    <col min="4105" max="4106" width="2.08984375" bestFit="1" customWidth="1"/>
    <col min="4107" max="4108" width="2.54296875" bestFit="1" customWidth="1"/>
    <col min="4109" max="4109" width="2.54296875" customWidth="1"/>
    <col min="4110" max="4110" width="4" bestFit="1" customWidth="1"/>
    <col min="4111" max="4111" width="4" customWidth="1"/>
    <col min="4112" max="4112" width="4.36328125" customWidth="1"/>
    <col min="4113" max="4113" width="3" bestFit="1" customWidth="1"/>
    <col min="4114" max="4114" width="39.453125" customWidth="1"/>
    <col min="4115" max="4115" width="35.36328125" customWidth="1"/>
    <col min="4116" max="4116" width="38.453125" customWidth="1"/>
    <col min="4117" max="4117" width="47.36328125" bestFit="1" customWidth="1"/>
    <col min="4118" max="4118" width="19.36328125" bestFit="1" customWidth="1"/>
    <col min="4119" max="4119" width="5.54296875" bestFit="1" customWidth="1"/>
    <col min="4121" max="4121" width="3.08984375" bestFit="1" customWidth="1"/>
    <col min="4122" max="4122" width="5" bestFit="1" customWidth="1"/>
    <col min="4123" max="4123" width="6.54296875" bestFit="1" customWidth="1"/>
    <col min="4124" max="4124" width="3.54296875" bestFit="1" customWidth="1"/>
    <col min="4355" max="4356" width="35" customWidth="1"/>
    <col min="4357" max="4357" width="2.54296875" bestFit="1" customWidth="1"/>
    <col min="4358" max="4358" width="5" bestFit="1" customWidth="1"/>
    <col min="4359" max="4360" width="2" bestFit="1" customWidth="1"/>
    <col min="4361" max="4362" width="2.08984375" bestFit="1" customWidth="1"/>
    <col min="4363" max="4364" width="2.54296875" bestFit="1" customWidth="1"/>
    <col min="4365" max="4365" width="2.54296875" customWidth="1"/>
    <col min="4366" max="4366" width="4" bestFit="1" customWidth="1"/>
    <col min="4367" max="4367" width="4" customWidth="1"/>
    <col min="4368" max="4368" width="4.36328125" customWidth="1"/>
    <col min="4369" max="4369" width="3" bestFit="1" customWidth="1"/>
    <col min="4370" max="4370" width="39.453125" customWidth="1"/>
    <col min="4371" max="4371" width="35.36328125" customWidth="1"/>
    <col min="4372" max="4372" width="38.453125" customWidth="1"/>
    <col min="4373" max="4373" width="47.36328125" bestFit="1" customWidth="1"/>
    <col min="4374" max="4374" width="19.36328125" bestFit="1" customWidth="1"/>
    <col min="4375" max="4375" width="5.54296875" bestFit="1" customWidth="1"/>
    <col min="4377" max="4377" width="3.08984375" bestFit="1" customWidth="1"/>
    <col min="4378" max="4378" width="5" bestFit="1" customWidth="1"/>
    <col min="4379" max="4379" width="6.54296875" bestFit="1" customWidth="1"/>
    <col min="4380" max="4380" width="3.54296875" bestFit="1" customWidth="1"/>
    <col min="4611" max="4612" width="35" customWidth="1"/>
    <col min="4613" max="4613" width="2.54296875" bestFit="1" customWidth="1"/>
    <col min="4614" max="4614" width="5" bestFit="1" customWidth="1"/>
    <col min="4615" max="4616" width="2" bestFit="1" customWidth="1"/>
    <col min="4617" max="4618" width="2.08984375" bestFit="1" customWidth="1"/>
    <col min="4619" max="4620" width="2.54296875" bestFit="1" customWidth="1"/>
    <col min="4621" max="4621" width="2.54296875" customWidth="1"/>
    <col min="4622" max="4622" width="4" bestFit="1" customWidth="1"/>
    <col min="4623" max="4623" width="4" customWidth="1"/>
    <col min="4624" max="4624" width="4.36328125" customWidth="1"/>
    <col min="4625" max="4625" width="3" bestFit="1" customWidth="1"/>
    <col min="4626" max="4626" width="39.453125" customWidth="1"/>
    <col min="4627" max="4627" width="35.36328125" customWidth="1"/>
    <col min="4628" max="4628" width="38.453125" customWidth="1"/>
    <col min="4629" max="4629" width="47.36328125" bestFit="1" customWidth="1"/>
    <col min="4630" max="4630" width="19.36328125" bestFit="1" customWidth="1"/>
    <col min="4631" max="4631" width="5.54296875" bestFit="1" customWidth="1"/>
    <col min="4633" max="4633" width="3.08984375" bestFit="1" customWidth="1"/>
    <col min="4634" max="4634" width="5" bestFit="1" customWidth="1"/>
    <col min="4635" max="4635" width="6.54296875" bestFit="1" customWidth="1"/>
    <col min="4636" max="4636" width="3.54296875" bestFit="1" customWidth="1"/>
    <col min="4867" max="4868" width="35" customWidth="1"/>
    <col min="4869" max="4869" width="2.54296875" bestFit="1" customWidth="1"/>
    <col min="4870" max="4870" width="5" bestFit="1" customWidth="1"/>
    <col min="4871" max="4872" width="2" bestFit="1" customWidth="1"/>
    <col min="4873" max="4874" width="2.08984375" bestFit="1" customWidth="1"/>
    <col min="4875" max="4876" width="2.54296875" bestFit="1" customWidth="1"/>
    <col min="4877" max="4877" width="2.54296875" customWidth="1"/>
    <col min="4878" max="4878" width="4" bestFit="1" customWidth="1"/>
    <col min="4879" max="4879" width="4" customWidth="1"/>
    <col min="4880" max="4880" width="4.36328125" customWidth="1"/>
    <col min="4881" max="4881" width="3" bestFit="1" customWidth="1"/>
    <col min="4882" max="4882" width="39.453125" customWidth="1"/>
    <col min="4883" max="4883" width="35.36328125" customWidth="1"/>
    <col min="4884" max="4884" width="38.453125" customWidth="1"/>
    <col min="4885" max="4885" width="47.36328125" bestFit="1" customWidth="1"/>
    <col min="4886" max="4886" width="19.36328125" bestFit="1" customWidth="1"/>
    <col min="4887" max="4887" width="5.54296875" bestFit="1" customWidth="1"/>
    <col min="4889" max="4889" width="3.08984375" bestFit="1" customWidth="1"/>
    <col min="4890" max="4890" width="5" bestFit="1" customWidth="1"/>
    <col min="4891" max="4891" width="6.54296875" bestFit="1" customWidth="1"/>
    <col min="4892" max="4892" width="3.54296875" bestFit="1" customWidth="1"/>
    <col min="5123" max="5124" width="35" customWidth="1"/>
    <col min="5125" max="5125" width="2.54296875" bestFit="1" customWidth="1"/>
    <col min="5126" max="5126" width="5" bestFit="1" customWidth="1"/>
    <col min="5127" max="5128" width="2" bestFit="1" customWidth="1"/>
    <col min="5129" max="5130" width="2.08984375" bestFit="1" customWidth="1"/>
    <col min="5131" max="5132" width="2.54296875" bestFit="1" customWidth="1"/>
    <col min="5133" max="5133" width="2.54296875" customWidth="1"/>
    <col min="5134" max="5134" width="4" bestFit="1" customWidth="1"/>
    <col min="5135" max="5135" width="4" customWidth="1"/>
    <col min="5136" max="5136" width="4.36328125" customWidth="1"/>
    <col min="5137" max="5137" width="3" bestFit="1" customWidth="1"/>
    <col min="5138" max="5138" width="39.453125" customWidth="1"/>
    <col min="5139" max="5139" width="35.36328125" customWidth="1"/>
    <col min="5140" max="5140" width="38.453125" customWidth="1"/>
    <col min="5141" max="5141" width="47.36328125" bestFit="1" customWidth="1"/>
    <col min="5142" max="5142" width="19.36328125" bestFit="1" customWidth="1"/>
    <col min="5143" max="5143" width="5.54296875" bestFit="1" customWidth="1"/>
    <col min="5145" max="5145" width="3.08984375" bestFit="1" customWidth="1"/>
    <col min="5146" max="5146" width="5" bestFit="1" customWidth="1"/>
    <col min="5147" max="5147" width="6.54296875" bestFit="1" customWidth="1"/>
    <col min="5148" max="5148" width="3.54296875" bestFit="1" customWidth="1"/>
    <col min="5379" max="5380" width="35" customWidth="1"/>
    <col min="5381" max="5381" width="2.54296875" bestFit="1" customWidth="1"/>
    <col min="5382" max="5382" width="5" bestFit="1" customWidth="1"/>
    <col min="5383" max="5384" width="2" bestFit="1" customWidth="1"/>
    <col min="5385" max="5386" width="2.08984375" bestFit="1" customWidth="1"/>
    <col min="5387" max="5388" width="2.54296875" bestFit="1" customWidth="1"/>
    <col min="5389" max="5389" width="2.54296875" customWidth="1"/>
    <col min="5390" max="5390" width="4" bestFit="1" customWidth="1"/>
    <col min="5391" max="5391" width="4" customWidth="1"/>
    <col min="5392" max="5392" width="4.36328125" customWidth="1"/>
    <col min="5393" max="5393" width="3" bestFit="1" customWidth="1"/>
    <col min="5394" max="5394" width="39.453125" customWidth="1"/>
    <col min="5395" max="5395" width="35.36328125" customWidth="1"/>
    <col min="5396" max="5396" width="38.453125" customWidth="1"/>
    <col min="5397" max="5397" width="47.36328125" bestFit="1" customWidth="1"/>
    <col min="5398" max="5398" width="19.36328125" bestFit="1" customWidth="1"/>
    <col min="5399" max="5399" width="5.54296875" bestFit="1" customWidth="1"/>
    <col min="5401" max="5401" width="3.08984375" bestFit="1" customWidth="1"/>
    <col min="5402" max="5402" width="5" bestFit="1" customWidth="1"/>
    <col min="5403" max="5403" width="6.54296875" bestFit="1" customWidth="1"/>
    <col min="5404" max="5404" width="3.54296875" bestFit="1" customWidth="1"/>
    <col min="5635" max="5636" width="35" customWidth="1"/>
    <col min="5637" max="5637" width="2.54296875" bestFit="1" customWidth="1"/>
    <col min="5638" max="5638" width="5" bestFit="1" customWidth="1"/>
    <col min="5639" max="5640" width="2" bestFit="1" customWidth="1"/>
    <col min="5641" max="5642" width="2.08984375" bestFit="1" customWidth="1"/>
    <col min="5643" max="5644" width="2.54296875" bestFit="1" customWidth="1"/>
    <col min="5645" max="5645" width="2.54296875" customWidth="1"/>
    <col min="5646" max="5646" width="4" bestFit="1" customWidth="1"/>
    <col min="5647" max="5647" width="4" customWidth="1"/>
    <col min="5648" max="5648" width="4.36328125" customWidth="1"/>
    <col min="5649" max="5649" width="3" bestFit="1" customWidth="1"/>
    <col min="5650" max="5650" width="39.453125" customWidth="1"/>
    <col min="5651" max="5651" width="35.36328125" customWidth="1"/>
    <col min="5652" max="5652" width="38.453125" customWidth="1"/>
    <col min="5653" max="5653" width="47.36328125" bestFit="1" customWidth="1"/>
    <col min="5654" max="5654" width="19.36328125" bestFit="1" customWidth="1"/>
    <col min="5655" max="5655" width="5.54296875" bestFit="1" customWidth="1"/>
    <col min="5657" max="5657" width="3.08984375" bestFit="1" customWidth="1"/>
    <col min="5658" max="5658" width="5" bestFit="1" customWidth="1"/>
    <col min="5659" max="5659" width="6.54296875" bestFit="1" customWidth="1"/>
    <col min="5660" max="5660" width="3.54296875" bestFit="1" customWidth="1"/>
    <col min="5891" max="5892" width="35" customWidth="1"/>
    <col min="5893" max="5893" width="2.54296875" bestFit="1" customWidth="1"/>
    <col min="5894" max="5894" width="5" bestFit="1" customWidth="1"/>
    <col min="5895" max="5896" width="2" bestFit="1" customWidth="1"/>
    <col min="5897" max="5898" width="2.08984375" bestFit="1" customWidth="1"/>
    <col min="5899" max="5900" width="2.54296875" bestFit="1" customWidth="1"/>
    <col min="5901" max="5901" width="2.54296875" customWidth="1"/>
    <col min="5902" max="5902" width="4" bestFit="1" customWidth="1"/>
    <col min="5903" max="5903" width="4" customWidth="1"/>
    <col min="5904" max="5904" width="4.36328125" customWidth="1"/>
    <col min="5905" max="5905" width="3" bestFit="1" customWidth="1"/>
    <col min="5906" max="5906" width="39.453125" customWidth="1"/>
    <col min="5907" max="5907" width="35.36328125" customWidth="1"/>
    <col min="5908" max="5908" width="38.453125" customWidth="1"/>
    <col min="5909" max="5909" width="47.36328125" bestFit="1" customWidth="1"/>
    <col min="5910" max="5910" width="19.36328125" bestFit="1" customWidth="1"/>
    <col min="5911" max="5911" width="5.54296875" bestFit="1" customWidth="1"/>
    <col min="5913" max="5913" width="3.08984375" bestFit="1" customWidth="1"/>
    <col min="5914" max="5914" width="5" bestFit="1" customWidth="1"/>
    <col min="5915" max="5915" width="6.54296875" bestFit="1" customWidth="1"/>
    <col min="5916" max="5916" width="3.54296875" bestFit="1" customWidth="1"/>
    <col min="6147" max="6148" width="35" customWidth="1"/>
    <col min="6149" max="6149" width="2.54296875" bestFit="1" customWidth="1"/>
    <col min="6150" max="6150" width="5" bestFit="1" customWidth="1"/>
    <col min="6151" max="6152" width="2" bestFit="1" customWidth="1"/>
    <col min="6153" max="6154" width="2.08984375" bestFit="1" customWidth="1"/>
    <col min="6155" max="6156" width="2.54296875" bestFit="1" customWidth="1"/>
    <col min="6157" max="6157" width="2.54296875" customWidth="1"/>
    <col min="6158" max="6158" width="4" bestFit="1" customWidth="1"/>
    <col min="6159" max="6159" width="4" customWidth="1"/>
    <col min="6160" max="6160" width="4.36328125" customWidth="1"/>
    <col min="6161" max="6161" width="3" bestFit="1" customWidth="1"/>
    <col min="6162" max="6162" width="39.453125" customWidth="1"/>
    <col min="6163" max="6163" width="35.36328125" customWidth="1"/>
    <col min="6164" max="6164" width="38.453125" customWidth="1"/>
    <col min="6165" max="6165" width="47.36328125" bestFit="1" customWidth="1"/>
    <col min="6166" max="6166" width="19.36328125" bestFit="1" customWidth="1"/>
    <col min="6167" max="6167" width="5.54296875" bestFit="1" customWidth="1"/>
    <col min="6169" max="6169" width="3.08984375" bestFit="1" customWidth="1"/>
    <col min="6170" max="6170" width="5" bestFit="1" customWidth="1"/>
    <col min="6171" max="6171" width="6.54296875" bestFit="1" customWidth="1"/>
    <col min="6172" max="6172" width="3.54296875" bestFit="1" customWidth="1"/>
    <col min="6403" max="6404" width="35" customWidth="1"/>
    <col min="6405" max="6405" width="2.54296875" bestFit="1" customWidth="1"/>
    <col min="6406" max="6406" width="5" bestFit="1" customWidth="1"/>
    <col min="6407" max="6408" width="2" bestFit="1" customWidth="1"/>
    <col min="6409" max="6410" width="2.08984375" bestFit="1" customWidth="1"/>
    <col min="6411" max="6412" width="2.54296875" bestFit="1" customWidth="1"/>
    <col min="6413" max="6413" width="2.54296875" customWidth="1"/>
    <col min="6414" max="6414" width="4" bestFit="1" customWidth="1"/>
    <col min="6415" max="6415" width="4" customWidth="1"/>
    <col min="6416" max="6416" width="4.36328125" customWidth="1"/>
    <col min="6417" max="6417" width="3" bestFit="1" customWidth="1"/>
    <col min="6418" max="6418" width="39.453125" customWidth="1"/>
    <col min="6419" max="6419" width="35.36328125" customWidth="1"/>
    <col min="6420" max="6420" width="38.453125" customWidth="1"/>
    <col min="6421" max="6421" width="47.36328125" bestFit="1" customWidth="1"/>
    <col min="6422" max="6422" width="19.36328125" bestFit="1" customWidth="1"/>
    <col min="6423" max="6423" width="5.54296875" bestFit="1" customWidth="1"/>
    <col min="6425" max="6425" width="3.08984375" bestFit="1" customWidth="1"/>
    <col min="6426" max="6426" width="5" bestFit="1" customWidth="1"/>
    <col min="6427" max="6427" width="6.54296875" bestFit="1" customWidth="1"/>
    <col min="6428" max="6428" width="3.54296875" bestFit="1" customWidth="1"/>
    <col min="6659" max="6660" width="35" customWidth="1"/>
    <col min="6661" max="6661" width="2.54296875" bestFit="1" customWidth="1"/>
    <col min="6662" max="6662" width="5" bestFit="1" customWidth="1"/>
    <col min="6663" max="6664" width="2" bestFit="1" customWidth="1"/>
    <col min="6665" max="6666" width="2.08984375" bestFit="1" customWidth="1"/>
    <col min="6667" max="6668" width="2.54296875" bestFit="1" customWidth="1"/>
    <col min="6669" max="6669" width="2.54296875" customWidth="1"/>
    <col min="6670" max="6670" width="4" bestFit="1" customWidth="1"/>
    <col min="6671" max="6671" width="4" customWidth="1"/>
    <col min="6672" max="6672" width="4.36328125" customWidth="1"/>
    <col min="6673" max="6673" width="3" bestFit="1" customWidth="1"/>
    <col min="6674" max="6674" width="39.453125" customWidth="1"/>
    <col min="6675" max="6675" width="35.36328125" customWidth="1"/>
    <col min="6676" max="6676" width="38.453125" customWidth="1"/>
    <col min="6677" max="6677" width="47.36328125" bestFit="1" customWidth="1"/>
    <col min="6678" max="6678" width="19.36328125" bestFit="1" customWidth="1"/>
    <col min="6679" max="6679" width="5.54296875" bestFit="1" customWidth="1"/>
    <col min="6681" max="6681" width="3.08984375" bestFit="1" customWidth="1"/>
    <col min="6682" max="6682" width="5" bestFit="1" customWidth="1"/>
    <col min="6683" max="6683" width="6.54296875" bestFit="1" customWidth="1"/>
    <col min="6684" max="6684" width="3.54296875" bestFit="1" customWidth="1"/>
    <col min="6915" max="6916" width="35" customWidth="1"/>
    <col min="6917" max="6917" width="2.54296875" bestFit="1" customWidth="1"/>
    <col min="6918" max="6918" width="5" bestFit="1" customWidth="1"/>
    <col min="6919" max="6920" width="2" bestFit="1" customWidth="1"/>
    <col min="6921" max="6922" width="2.08984375" bestFit="1" customWidth="1"/>
    <col min="6923" max="6924" width="2.54296875" bestFit="1" customWidth="1"/>
    <col min="6925" max="6925" width="2.54296875" customWidth="1"/>
    <col min="6926" max="6926" width="4" bestFit="1" customWidth="1"/>
    <col min="6927" max="6927" width="4" customWidth="1"/>
    <col min="6928" max="6928" width="4.36328125" customWidth="1"/>
    <col min="6929" max="6929" width="3" bestFit="1" customWidth="1"/>
    <col min="6930" max="6930" width="39.453125" customWidth="1"/>
    <col min="6931" max="6931" width="35.36328125" customWidth="1"/>
    <col min="6932" max="6932" width="38.453125" customWidth="1"/>
    <col min="6933" max="6933" width="47.36328125" bestFit="1" customWidth="1"/>
    <col min="6934" max="6934" width="19.36328125" bestFit="1" customWidth="1"/>
    <col min="6935" max="6935" width="5.54296875" bestFit="1" customWidth="1"/>
    <col min="6937" max="6937" width="3.08984375" bestFit="1" customWidth="1"/>
    <col min="6938" max="6938" width="5" bestFit="1" customWidth="1"/>
    <col min="6939" max="6939" width="6.54296875" bestFit="1" customWidth="1"/>
    <col min="6940" max="6940" width="3.54296875" bestFit="1" customWidth="1"/>
    <col min="7171" max="7172" width="35" customWidth="1"/>
    <col min="7173" max="7173" width="2.54296875" bestFit="1" customWidth="1"/>
    <col min="7174" max="7174" width="5" bestFit="1" customWidth="1"/>
    <col min="7175" max="7176" width="2" bestFit="1" customWidth="1"/>
    <col min="7177" max="7178" width="2.08984375" bestFit="1" customWidth="1"/>
    <col min="7179" max="7180" width="2.54296875" bestFit="1" customWidth="1"/>
    <col min="7181" max="7181" width="2.54296875" customWidth="1"/>
    <col min="7182" max="7182" width="4" bestFit="1" customWidth="1"/>
    <col min="7183" max="7183" width="4" customWidth="1"/>
    <col min="7184" max="7184" width="4.36328125" customWidth="1"/>
    <col min="7185" max="7185" width="3" bestFit="1" customWidth="1"/>
    <col min="7186" max="7186" width="39.453125" customWidth="1"/>
    <col min="7187" max="7187" width="35.36328125" customWidth="1"/>
    <col min="7188" max="7188" width="38.453125" customWidth="1"/>
    <col min="7189" max="7189" width="47.36328125" bestFit="1" customWidth="1"/>
    <col min="7190" max="7190" width="19.36328125" bestFit="1" customWidth="1"/>
    <col min="7191" max="7191" width="5.54296875" bestFit="1" customWidth="1"/>
    <col min="7193" max="7193" width="3.08984375" bestFit="1" customWidth="1"/>
    <col min="7194" max="7194" width="5" bestFit="1" customWidth="1"/>
    <col min="7195" max="7195" width="6.54296875" bestFit="1" customWidth="1"/>
    <col min="7196" max="7196" width="3.54296875" bestFit="1" customWidth="1"/>
    <col min="7427" max="7428" width="35" customWidth="1"/>
    <col min="7429" max="7429" width="2.54296875" bestFit="1" customWidth="1"/>
    <col min="7430" max="7430" width="5" bestFit="1" customWidth="1"/>
    <col min="7431" max="7432" width="2" bestFit="1" customWidth="1"/>
    <col min="7433" max="7434" width="2.08984375" bestFit="1" customWidth="1"/>
    <col min="7435" max="7436" width="2.54296875" bestFit="1" customWidth="1"/>
    <col min="7437" max="7437" width="2.54296875" customWidth="1"/>
    <col min="7438" max="7438" width="4" bestFit="1" customWidth="1"/>
    <col min="7439" max="7439" width="4" customWidth="1"/>
    <col min="7440" max="7440" width="4.36328125" customWidth="1"/>
    <col min="7441" max="7441" width="3" bestFit="1" customWidth="1"/>
    <col min="7442" max="7442" width="39.453125" customWidth="1"/>
    <col min="7443" max="7443" width="35.36328125" customWidth="1"/>
    <col min="7444" max="7444" width="38.453125" customWidth="1"/>
    <col min="7445" max="7445" width="47.36328125" bestFit="1" customWidth="1"/>
    <col min="7446" max="7446" width="19.36328125" bestFit="1" customWidth="1"/>
    <col min="7447" max="7447" width="5.54296875" bestFit="1" customWidth="1"/>
    <col min="7449" max="7449" width="3.08984375" bestFit="1" customWidth="1"/>
    <col min="7450" max="7450" width="5" bestFit="1" customWidth="1"/>
    <col min="7451" max="7451" width="6.54296875" bestFit="1" customWidth="1"/>
    <col min="7452" max="7452" width="3.54296875" bestFit="1" customWidth="1"/>
    <col min="7683" max="7684" width="35" customWidth="1"/>
    <col min="7685" max="7685" width="2.54296875" bestFit="1" customWidth="1"/>
    <col min="7686" max="7686" width="5" bestFit="1" customWidth="1"/>
    <col min="7687" max="7688" width="2" bestFit="1" customWidth="1"/>
    <col min="7689" max="7690" width="2.08984375" bestFit="1" customWidth="1"/>
    <col min="7691" max="7692" width="2.54296875" bestFit="1" customWidth="1"/>
    <col min="7693" max="7693" width="2.54296875" customWidth="1"/>
    <col min="7694" max="7694" width="4" bestFit="1" customWidth="1"/>
    <col min="7695" max="7695" width="4" customWidth="1"/>
    <col min="7696" max="7696" width="4.36328125" customWidth="1"/>
    <col min="7697" max="7697" width="3" bestFit="1" customWidth="1"/>
    <col min="7698" max="7698" width="39.453125" customWidth="1"/>
    <col min="7699" max="7699" width="35.36328125" customWidth="1"/>
    <col min="7700" max="7700" width="38.453125" customWidth="1"/>
    <col min="7701" max="7701" width="47.36328125" bestFit="1" customWidth="1"/>
    <col min="7702" max="7702" width="19.36328125" bestFit="1" customWidth="1"/>
    <col min="7703" max="7703" width="5.54296875" bestFit="1" customWidth="1"/>
    <col min="7705" max="7705" width="3.08984375" bestFit="1" customWidth="1"/>
    <col min="7706" max="7706" width="5" bestFit="1" customWidth="1"/>
    <col min="7707" max="7707" width="6.54296875" bestFit="1" customWidth="1"/>
    <col min="7708" max="7708" width="3.54296875" bestFit="1" customWidth="1"/>
    <col min="7939" max="7940" width="35" customWidth="1"/>
    <col min="7941" max="7941" width="2.54296875" bestFit="1" customWidth="1"/>
    <col min="7942" max="7942" width="5" bestFit="1" customWidth="1"/>
    <col min="7943" max="7944" width="2" bestFit="1" customWidth="1"/>
    <col min="7945" max="7946" width="2.08984375" bestFit="1" customWidth="1"/>
    <col min="7947" max="7948" width="2.54296875" bestFit="1" customWidth="1"/>
    <col min="7949" max="7949" width="2.54296875" customWidth="1"/>
    <col min="7950" max="7950" width="4" bestFit="1" customWidth="1"/>
    <col min="7951" max="7951" width="4" customWidth="1"/>
    <col min="7952" max="7952" width="4.36328125" customWidth="1"/>
    <col min="7953" max="7953" width="3" bestFit="1" customWidth="1"/>
    <col min="7954" max="7954" width="39.453125" customWidth="1"/>
    <col min="7955" max="7955" width="35.36328125" customWidth="1"/>
    <col min="7956" max="7956" width="38.453125" customWidth="1"/>
    <col min="7957" max="7957" width="47.36328125" bestFit="1" customWidth="1"/>
    <col min="7958" max="7958" width="19.36328125" bestFit="1" customWidth="1"/>
    <col min="7959" max="7959" width="5.54296875" bestFit="1" customWidth="1"/>
    <col min="7961" max="7961" width="3.08984375" bestFit="1" customWidth="1"/>
    <col min="7962" max="7962" width="5" bestFit="1" customWidth="1"/>
    <col min="7963" max="7963" width="6.54296875" bestFit="1" customWidth="1"/>
    <col min="7964" max="7964" width="3.54296875" bestFit="1" customWidth="1"/>
    <col min="8195" max="8196" width="35" customWidth="1"/>
    <col min="8197" max="8197" width="2.54296875" bestFit="1" customWidth="1"/>
    <col min="8198" max="8198" width="5" bestFit="1" customWidth="1"/>
    <col min="8199" max="8200" width="2" bestFit="1" customWidth="1"/>
    <col min="8201" max="8202" width="2.08984375" bestFit="1" customWidth="1"/>
    <col min="8203" max="8204" width="2.54296875" bestFit="1" customWidth="1"/>
    <col min="8205" max="8205" width="2.54296875" customWidth="1"/>
    <col min="8206" max="8206" width="4" bestFit="1" customWidth="1"/>
    <col min="8207" max="8207" width="4" customWidth="1"/>
    <col min="8208" max="8208" width="4.36328125" customWidth="1"/>
    <col min="8209" max="8209" width="3" bestFit="1" customWidth="1"/>
    <col min="8210" max="8210" width="39.453125" customWidth="1"/>
    <col min="8211" max="8211" width="35.36328125" customWidth="1"/>
    <col min="8212" max="8212" width="38.453125" customWidth="1"/>
    <col min="8213" max="8213" width="47.36328125" bestFit="1" customWidth="1"/>
    <col min="8214" max="8214" width="19.36328125" bestFit="1" customWidth="1"/>
    <col min="8215" max="8215" width="5.54296875" bestFit="1" customWidth="1"/>
    <col min="8217" max="8217" width="3.08984375" bestFit="1" customWidth="1"/>
    <col min="8218" max="8218" width="5" bestFit="1" customWidth="1"/>
    <col min="8219" max="8219" width="6.54296875" bestFit="1" customWidth="1"/>
    <col min="8220" max="8220" width="3.54296875" bestFit="1" customWidth="1"/>
    <col min="8451" max="8452" width="35" customWidth="1"/>
    <col min="8453" max="8453" width="2.54296875" bestFit="1" customWidth="1"/>
    <col min="8454" max="8454" width="5" bestFit="1" customWidth="1"/>
    <col min="8455" max="8456" width="2" bestFit="1" customWidth="1"/>
    <col min="8457" max="8458" width="2.08984375" bestFit="1" customWidth="1"/>
    <col min="8459" max="8460" width="2.54296875" bestFit="1" customWidth="1"/>
    <col min="8461" max="8461" width="2.54296875" customWidth="1"/>
    <col min="8462" max="8462" width="4" bestFit="1" customWidth="1"/>
    <col min="8463" max="8463" width="4" customWidth="1"/>
    <col min="8464" max="8464" width="4.36328125" customWidth="1"/>
    <col min="8465" max="8465" width="3" bestFit="1" customWidth="1"/>
    <col min="8466" max="8466" width="39.453125" customWidth="1"/>
    <col min="8467" max="8467" width="35.36328125" customWidth="1"/>
    <col min="8468" max="8468" width="38.453125" customWidth="1"/>
    <col min="8469" max="8469" width="47.36328125" bestFit="1" customWidth="1"/>
    <col min="8470" max="8470" width="19.36328125" bestFit="1" customWidth="1"/>
    <col min="8471" max="8471" width="5.54296875" bestFit="1" customWidth="1"/>
    <col min="8473" max="8473" width="3.08984375" bestFit="1" customWidth="1"/>
    <col min="8474" max="8474" width="5" bestFit="1" customWidth="1"/>
    <col min="8475" max="8475" width="6.54296875" bestFit="1" customWidth="1"/>
    <col min="8476" max="8476" width="3.54296875" bestFit="1" customWidth="1"/>
    <col min="8707" max="8708" width="35" customWidth="1"/>
    <col min="8709" max="8709" width="2.54296875" bestFit="1" customWidth="1"/>
    <col min="8710" max="8710" width="5" bestFit="1" customWidth="1"/>
    <col min="8711" max="8712" width="2" bestFit="1" customWidth="1"/>
    <col min="8713" max="8714" width="2.08984375" bestFit="1" customWidth="1"/>
    <col min="8715" max="8716" width="2.54296875" bestFit="1" customWidth="1"/>
    <col min="8717" max="8717" width="2.54296875" customWidth="1"/>
    <col min="8718" max="8718" width="4" bestFit="1" customWidth="1"/>
    <col min="8719" max="8719" width="4" customWidth="1"/>
    <col min="8720" max="8720" width="4.36328125" customWidth="1"/>
    <col min="8721" max="8721" width="3" bestFit="1" customWidth="1"/>
    <col min="8722" max="8722" width="39.453125" customWidth="1"/>
    <col min="8723" max="8723" width="35.36328125" customWidth="1"/>
    <col min="8724" max="8724" width="38.453125" customWidth="1"/>
    <col min="8725" max="8725" width="47.36328125" bestFit="1" customWidth="1"/>
    <col min="8726" max="8726" width="19.36328125" bestFit="1" customWidth="1"/>
    <col min="8727" max="8727" width="5.54296875" bestFit="1" customWidth="1"/>
    <col min="8729" max="8729" width="3.08984375" bestFit="1" customWidth="1"/>
    <col min="8730" max="8730" width="5" bestFit="1" customWidth="1"/>
    <col min="8731" max="8731" width="6.54296875" bestFit="1" customWidth="1"/>
    <col min="8732" max="8732" width="3.54296875" bestFit="1" customWidth="1"/>
    <col min="8963" max="8964" width="35" customWidth="1"/>
    <col min="8965" max="8965" width="2.54296875" bestFit="1" customWidth="1"/>
    <col min="8966" max="8966" width="5" bestFit="1" customWidth="1"/>
    <col min="8967" max="8968" width="2" bestFit="1" customWidth="1"/>
    <col min="8969" max="8970" width="2.08984375" bestFit="1" customWidth="1"/>
    <col min="8971" max="8972" width="2.54296875" bestFit="1" customWidth="1"/>
    <col min="8973" max="8973" width="2.54296875" customWidth="1"/>
    <col min="8974" max="8974" width="4" bestFit="1" customWidth="1"/>
    <col min="8975" max="8975" width="4" customWidth="1"/>
    <col min="8976" max="8976" width="4.36328125" customWidth="1"/>
    <col min="8977" max="8977" width="3" bestFit="1" customWidth="1"/>
    <col min="8978" max="8978" width="39.453125" customWidth="1"/>
    <col min="8979" max="8979" width="35.36328125" customWidth="1"/>
    <col min="8980" max="8980" width="38.453125" customWidth="1"/>
    <col min="8981" max="8981" width="47.36328125" bestFit="1" customWidth="1"/>
    <col min="8982" max="8982" width="19.36328125" bestFit="1" customWidth="1"/>
    <col min="8983" max="8983" width="5.54296875" bestFit="1" customWidth="1"/>
    <col min="8985" max="8985" width="3.08984375" bestFit="1" customWidth="1"/>
    <col min="8986" max="8986" width="5" bestFit="1" customWidth="1"/>
    <col min="8987" max="8987" width="6.54296875" bestFit="1" customWidth="1"/>
    <col min="8988" max="8988" width="3.54296875" bestFit="1" customWidth="1"/>
    <col min="9219" max="9220" width="35" customWidth="1"/>
    <col min="9221" max="9221" width="2.54296875" bestFit="1" customWidth="1"/>
    <col min="9222" max="9222" width="5" bestFit="1" customWidth="1"/>
    <col min="9223" max="9224" width="2" bestFit="1" customWidth="1"/>
    <col min="9225" max="9226" width="2.08984375" bestFit="1" customWidth="1"/>
    <col min="9227" max="9228" width="2.54296875" bestFit="1" customWidth="1"/>
    <col min="9229" max="9229" width="2.54296875" customWidth="1"/>
    <col min="9230" max="9230" width="4" bestFit="1" customWidth="1"/>
    <col min="9231" max="9231" width="4" customWidth="1"/>
    <col min="9232" max="9232" width="4.36328125" customWidth="1"/>
    <col min="9233" max="9233" width="3" bestFit="1" customWidth="1"/>
    <col min="9234" max="9234" width="39.453125" customWidth="1"/>
    <col min="9235" max="9235" width="35.36328125" customWidth="1"/>
    <col min="9236" max="9236" width="38.453125" customWidth="1"/>
    <col min="9237" max="9237" width="47.36328125" bestFit="1" customWidth="1"/>
    <col min="9238" max="9238" width="19.36328125" bestFit="1" customWidth="1"/>
    <col min="9239" max="9239" width="5.54296875" bestFit="1" customWidth="1"/>
    <col min="9241" max="9241" width="3.08984375" bestFit="1" customWidth="1"/>
    <col min="9242" max="9242" width="5" bestFit="1" customWidth="1"/>
    <col min="9243" max="9243" width="6.54296875" bestFit="1" customWidth="1"/>
    <col min="9244" max="9244" width="3.54296875" bestFit="1" customWidth="1"/>
    <col min="9475" max="9476" width="35" customWidth="1"/>
    <col min="9477" max="9477" width="2.54296875" bestFit="1" customWidth="1"/>
    <col min="9478" max="9478" width="5" bestFit="1" customWidth="1"/>
    <col min="9479" max="9480" width="2" bestFit="1" customWidth="1"/>
    <col min="9481" max="9482" width="2.08984375" bestFit="1" customWidth="1"/>
    <col min="9483" max="9484" width="2.54296875" bestFit="1" customWidth="1"/>
    <col min="9485" max="9485" width="2.54296875" customWidth="1"/>
    <col min="9486" max="9486" width="4" bestFit="1" customWidth="1"/>
    <col min="9487" max="9487" width="4" customWidth="1"/>
    <col min="9488" max="9488" width="4.36328125" customWidth="1"/>
    <col min="9489" max="9489" width="3" bestFit="1" customWidth="1"/>
    <col min="9490" max="9490" width="39.453125" customWidth="1"/>
    <col min="9491" max="9491" width="35.36328125" customWidth="1"/>
    <col min="9492" max="9492" width="38.453125" customWidth="1"/>
    <col min="9493" max="9493" width="47.36328125" bestFit="1" customWidth="1"/>
    <col min="9494" max="9494" width="19.36328125" bestFit="1" customWidth="1"/>
    <col min="9495" max="9495" width="5.54296875" bestFit="1" customWidth="1"/>
    <col min="9497" max="9497" width="3.08984375" bestFit="1" customWidth="1"/>
    <col min="9498" max="9498" width="5" bestFit="1" customWidth="1"/>
    <col min="9499" max="9499" width="6.54296875" bestFit="1" customWidth="1"/>
    <col min="9500" max="9500" width="3.54296875" bestFit="1" customWidth="1"/>
    <col min="9731" max="9732" width="35" customWidth="1"/>
    <col min="9733" max="9733" width="2.54296875" bestFit="1" customWidth="1"/>
    <col min="9734" max="9734" width="5" bestFit="1" customWidth="1"/>
    <col min="9735" max="9736" width="2" bestFit="1" customWidth="1"/>
    <col min="9737" max="9738" width="2.08984375" bestFit="1" customWidth="1"/>
    <col min="9739" max="9740" width="2.54296875" bestFit="1" customWidth="1"/>
    <col min="9741" max="9741" width="2.54296875" customWidth="1"/>
    <col min="9742" max="9742" width="4" bestFit="1" customWidth="1"/>
    <col min="9743" max="9743" width="4" customWidth="1"/>
    <col min="9744" max="9744" width="4.36328125" customWidth="1"/>
    <col min="9745" max="9745" width="3" bestFit="1" customWidth="1"/>
    <col min="9746" max="9746" width="39.453125" customWidth="1"/>
    <col min="9747" max="9747" width="35.36328125" customWidth="1"/>
    <col min="9748" max="9748" width="38.453125" customWidth="1"/>
    <col min="9749" max="9749" width="47.36328125" bestFit="1" customWidth="1"/>
    <col min="9750" max="9750" width="19.36328125" bestFit="1" customWidth="1"/>
    <col min="9751" max="9751" width="5.54296875" bestFit="1" customWidth="1"/>
    <col min="9753" max="9753" width="3.08984375" bestFit="1" customWidth="1"/>
    <col min="9754" max="9754" width="5" bestFit="1" customWidth="1"/>
    <col min="9755" max="9755" width="6.54296875" bestFit="1" customWidth="1"/>
    <col min="9756" max="9756" width="3.54296875" bestFit="1" customWidth="1"/>
    <col min="9987" max="9988" width="35" customWidth="1"/>
    <col min="9989" max="9989" width="2.54296875" bestFit="1" customWidth="1"/>
    <col min="9990" max="9990" width="5" bestFit="1" customWidth="1"/>
    <col min="9991" max="9992" width="2" bestFit="1" customWidth="1"/>
    <col min="9993" max="9994" width="2.08984375" bestFit="1" customWidth="1"/>
    <col min="9995" max="9996" width="2.54296875" bestFit="1" customWidth="1"/>
    <col min="9997" max="9997" width="2.54296875" customWidth="1"/>
    <col min="9998" max="9998" width="4" bestFit="1" customWidth="1"/>
    <col min="9999" max="9999" width="4" customWidth="1"/>
    <col min="10000" max="10000" width="4.36328125" customWidth="1"/>
    <col min="10001" max="10001" width="3" bestFit="1" customWidth="1"/>
    <col min="10002" max="10002" width="39.453125" customWidth="1"/>
    <col min="10003" max="10003" width="35.36328125" customWidth="1"/>
    <col min="10004" max="10004" width="38.453125" customWidth="1"/>
    <col min="10005" max="10005" width="47.36328125" bestFit="1" customWidth="1"/>
    <col min="10006" max="10006" width="19.36328125" bestFit="1" customWidth="1"/>
    <col min="10007" max="10007" width="5.54296875" bestFit="1" customWidth="1"/>
    <col min="10009" max="10009" width="3.08984375" bestFit="1" customWidth="1"/>
    <col min="10010" max="10010" width="5" bestFit="1" customWidth="1"/>
    <col min="10011" max="10011" width="6.54296875" bestFit="1" customWidth="1"/>
    <col min="10012" max="10012" width="3.54296875" bestFit="1" customWidth="1"/>
    <col min="10243" max="10244" width="35" customWidth="1"/>
    <col min="10245" max="10245" width="2.54296875" bestFit="1" customWidth="1"/>
    <col min="10246" max="10246" width="5" bestFit="1" customWidth="1"/>
    <col min="10247" max="10248" width="2" bestFit="1" customWidth="1"/>
    <col min="10249" max="10250" width="2.08984375" bestFit="1" customWidth="1"/>
    <col min="10251" max="10252" width="2.54296875" bestFit="1" customWidth="1"/>
    <col min="10253" max="10253" width="2.54296875" customWidth="1"/>
    <col min="10254" max="10254" width="4" bestFit="1" customWidth="1"/>
    <col min="10255" max="10255" width="4" customWidth="1"/>
    <col min="10256" max="10256" width="4.36328125" customWidth="1"/>
    <col min="10257" max="10257" width="3" bestFit="1" customWidth="1"/>
    <col min="10258" max="10258" width="39.453125" customWidth="1"/>
    <col min="10259" max="10259" width="35.36328125" customWidth="1"/>
    <col min="10260" max="10260" width="38.453125" customWidth="1"/>
    <col min="10261" max="10261" width="47.36328125" bestFit="1" customWidth="1"/>
    <col min="10262" max="10262" width="19.36328125" bestFit="1" customWidth="1"/>
    <col min="10263" max="10263" width="5.54296875" bestFit="1" customWidth="1"/>
    <col min="10265" max="10265" width="3.08984375" bestFit="1" customWidth="1"/>
    <col min="10266" max="10266" width="5" bestFit="1" customWidth="1"/>
    <col min="10267" max="10267" width="6.54296875" bestFit="1" customWidth="1"/>
    <col min="10268" max="10268" width="3.54296875" bestFit="1" customWidth="1"/>
    <col min="10499" max="10500" width="35" customWidth="1"/>
    <col min="10501" max="10501" width="2.54296875" bestFit="1" customWidth="1"/>
    <col min="10502" max="10502" width="5" bestFit="1" customWidth="1"/>
    <col min="10503" max="10504" width="2" bestFit="1" customWidth="1"/>
    <col min="10505" max="10506" width="2.08984375" bestFit="1" customWidth="1"/>
    <col min="10507" max="10508" width="2.54296875" bestFit="1" customWidth="1"/>
    <col min="10509" max="10509" width="2.54296875" customWidth="1"/>
    <col min="10510" max="10510" width="4" bestFit="1" customWidth="1"/>
    <col min="10511" max="10511" width="4" customWidth="1"/>
    <col min="10512" max="10512" width="4.36328125" customWidth="1"/>
    <col min="10513" max="10513" width="3" bestFit="1" customWidth="1"/>
    <col min="10514" max="10514" width="39.453125" customWidth="1"/>
    <col min="10515" max="10515" width="35.36328125" customWidth="1"/>
    <col min="10516" max="10516" width="38.453125" customWidth="1"/>
    <col min="10517" max="10517" width="47.36328125" bestFit="1" customWidth="1"/>
    <col min="10518" max="10518" width="19.36328125" bestFit="1" customWidth="1"/>
    <col min="10519" max="10519" width="5.54296875" bestFit="1" customWidth="1"/>
    <col min="10521" max="10521" width="3.08984375" bestFit="1" customWidth="1"/>
    <col min="10522" max="10522" width="5" bestFit="1" customWidth="1"/>
    <col min="10523" max="10523" width="6.54296875" bestFit="1" customWidth="1"/>
    <col min="10524" max="10524" width="3.54296875" bestFit="1" customWidth="1"/>
    <col min="10755" max="10756" width="35" customWidth="1"/>
    <col min="10757" max="10757" width="2.54296875" bestFit="1" customWidth="1"/>
    <col min="10758" max="10758" width="5" bestFit="1" customWidth="1"/>
    <col min="10759" max="10760" width="2" bestFit="1" customWidth="1"/>
    <col min="10761" max="10762" width="2.08984375" bestFit="1" customWidth="1"/>
    <col min="10763" max="10764" width="2.54296875" bestFit="1" customWidth="1"/>
    <col min="10765" max="10765" width="2.54296875" customWidth="1"/>
    <col min="10766" max="10766" width="4" bestFit="1" customWidth="1"/>
    <col min="10767" max="10767" width="4" customWidth="1"/>
    <col min="10768" max="10768" width="4.36328125" customWidth="1"/>
    <col min="10769" max="10769" width="3" bestFit="1" customWidth="1"/>
    <col min="10770" max="10770" width="39.453125" customWidth="1"/>
    <col min="10771" max="10771" width="35.36328125" customWidth="1"/>
    <col min="10772" max="10772" width="38.453125" customWidth="1"/>
    <col min="10773" max="10773" width="47.36328125" bestFit="1" customWidth="1"/>
    <col min="10774" max="10774" width="19.36328125" bestFit="1" customWidth="1"/>
    <col min="10775" max="10775" width="5.54296875" bestFit="1" customWidth="1"/>
    <col min="10777" max="10777" width="3.08984375" bestFit="1" customWidth="1"/>
    <col min="10778" max="10778" width="5" bestFit="1" customWidth="1"/>
    <col min="10779" max="10779" width="6.54296875" bestFit="1" customWidth="1"/>
    <col min="10780" max="10780" width="3.54296875" bestFit="1" customWidth="1"/>
    <col min="11011" max="11012" width="35" customWidth="1"/>
    <col min="11013" max="11013" width="2.54296875" bestFit="1" customWidth="1"/>
    <col min="11014" max="11014" width="5" bestFit="1" customWidth="1"/>
    <col min="11015" max="11016" width="2" bestFit="1" customWidth="1"/>
    <col min="11017" max="11018" width="2.08984375" bestFit="1" customWidth="1"/>
    <col min="11019" max="11020" width="2.54296875" bestFit="1" customWidth="1"/>
    <col min="11021" max="11021" width="2.54296875" customWidth="1"/>
    <col min="11022" max="11022" width="4" bestFit="1" customWidth="1"/>
    <col min="11023" max="11023" width="4" customWidth="1"/>
    <col min="11024" max="11024" width="4.36328125" customWidth="1"/>
    <col min="11025" max="11025" width="3" bestFit="1" customWidth="1"/>
    <col min="11026" max="11026" width="39.453125" customWidth="1"/>
    <col min="11027" max="11027" width="35.36328125" customWidth="1"/>
    <col min="11028" max="11028" width="38.453125" customWidth="1"/>
    <col min="11029" max="11029" width="47.36328125" bestFit="1" customWidth="1"/>
    <col min="11030" max="11030" width="19.36328125" bestFit="1" customWidth="1"/>
    <col min="11031" max="11031" width="5.54296875" bestFit="1" customWidth="1"/>
    <col min="11033" max="11033" width="3.08984375" bestFit="1" customWidth="1"/>
    <col min="11034" max="11034" width="5" bestFit="1" customWidth="1"/>
    <col min="11035" max="11035" width="6.54296875" bestFit="1" customWidth="1"/>
    <col min="11036" max="11036" width="3.54296875" bestFit="1" customWidth="1"/>
    <col min="11267" max="11268" width="35" customWidth="1"/>
    <col min="11269" max="11269" width="2.54296875" bestFit="1" customWidth="1"/>
    <col min="11270" max="11270" width="5" bestFit="1" customWidth="1"/>
    <col min="11271" max="11272" width="2" bestFit="1" customWidth="1"/>
    <col min="11273" max="11274" width="2.08984375" bestFit="1" customWidth="1"/>
    <col min="11275" max="11276" width="2.54296875" bestFit="1" customWidth="1"/>
    <col min="11277" max="11277" width="2.54296875" customWidth="1"/>
    <col min="11278" max="11278" width="4" bestFit="1" customWidth="1"/>
    <col min="11279" max="11279" width="4" customWidth="1"/>
    <col min="11280" max="11280" width="4.36328125" customWidth="1"/>
    <col min="11281" max="11281" width="3" bestFit="1" customWidth="1"/>
    <col min="11282" max="11282" width="39.453125" customWidth="1"/>
    <col min="11283" max="11283" width="35.36328125" customWidth="1"/>
    <col min="11284" max="11284" width="38.453125" customWidth="1"/>
    <col min="11285" max="11285" width="47.36328125" bestFit="1" customWidth="1"/>
    <col min="11286" max="11286" width="19.36328125" bestFit="1" customWidth="1"/>
    <col min="11287" max="11287" width="5.54296875" bestFit="1" customWidth="1"/>
    <col min="11289" max="11289" width="3.08984375" bestFit="1" customWidth="1"/>
    <col min="11290" max="11290" width="5" bestFit="1" customWidth="1"/>
    <col min="11291" max="11291" width="6.54296875" bestFit="1" customWidth="1"/>
    <col min="11292" max="11292" width="3.54296875" bestFit="1" customWidth="1"/>
    <col min="11523" max="11524" width="35" customWidth="1"/>
    <col min="11525" max="11525" width="2.54296875" bestFit="1" customWidth="1"/>
    <col min="11526" max="11526" width="5" bestFit="1" customWidth="1"/>
    <col min="11527" max="11528" width="2" bestFit="1" customWidth="1"/>
    <col min="11529" max="11530" width="2.08984375" bestFit="1" customWidth="1"/>
    <col min="11531" max="11532" width="2.54296875" bestFit="1" customWidth="1"/>
    <col min="11533" max="11533" width="2.54296875" customWidth="1"/>
    <col min="11534" max="11534" width="4" bestFit="1" customWidth="1"/>
    <col min="11535" max="11535" width="4" customWidth="1"/>
    <col min="11536" max="11536" width="4.36328125" customWidth="1"/>
    <col min="11537" max="11537" width="3" bestFit="1" customWidth="1"/>
    <col min="11538" max="11538" width="39.453125" customWidth="1"/>
    <col min="11539" max="11539" width="35.36328125" customWidth="1"/>
    <col min="11540" max="11540" width="38.453125" customWidth="1"/>
    <col min="11541" max="11541" width="47.36328125" bestFit="1" customWidth="1"/>
    <col min="11542" max="11542" width="19.36328125" bestFit="1" customWidth="1"/>
    <col min="11543" max="11543" width="5.54296875" bestFit="1" customWidth="1"/>
    <col min="11545" max="11545" width="3.08984375" bestFit="1" customWidth="1"/>
    <col min="11546" max="11546" width="5" bestFit="1" customWidth="1"/>
    <col min="11547" max="11547" width="6.54296875" bestFit="1" customWidth="1"/>
    <col min="11548" max="11548" width="3.54296875" bestFit="1" customWidth="1"/>
    <col min="11779" max="11780" width="35" customWidth="1"/>
    <col min="11781" max="11781" width="2.54296875" bestFit="1" customWidth="1"/>
    <col min="11782" max="11782" width="5" bestFit="1" customWidth="1"/>
    <col min="11783" max="11784" width="2" bestFit="1" customWidth="1"/>
    <col min="11785" max="11786" width="2.08984375" bestFit="1" customWidth="1"/>
    <col min="11787" max="11788" width="2.54296875" bestFit="1" customWidth="1"/>
    <col min="11789" max="11789" width="2.54296875" customWidth="1"/>
    <col min="11790" max="11790" width="4" bestFit="1" customWidth="1"/>
    <col min="11791" max="11791" width="4" customWidth="1"/>
    <col min="11792" max="11792" width="4.36328125" customWidth="1"/>
    <col min="11793" max="11793" width="3" bestFit="1" customWidth="1"/>
    <col min="11794" max="11794" width="39.453125" customWidth="1"/>
    <col min="11795" max="11795" width="35.36328125" customWidth="1"/>
    <col min="11796" max="11796" width="38.453125" customWidth="1"/>
    <col min="11797" max="11797" width="47.36328125" bestFit="1" customWidth="1"/>
    <col min="11798" max="11798" width="19.36328125" bestFit="1" customWidth="1"/>
    <col min="11799" max="11799" width="5.54296875" bestFit="1" customWidth="1"/>
    <col min="11801" max="11801" width="3.08984375" bestFit="1" customWidth="1"/>
    <col min="11802" max="11802" width="5" bestFit="1" customWidth="1"/>
    <col min="11803" max="11803" width="6.54296875" bestFit="1" customWidth="1"/>
    <col min="11804" max="11804" width="3.54296875" bestFit="1" customWidth="1"/>
    <col min="12035" max="12036" width="35" customWidth="1"/>
    <col min="12037" max="12037" width="2.54296875" bestFit="1" customWidth="1"/>
    <col min="12038" max="12038" width="5" bestFit="1" customWidth="1"/>
    <col min="12039" max="12040" width="2" bestFit="1" customWidth="1"/>
    <col min="12041" max="12042" width="2.08984375" bestFit="1" customWidth="1"/>
    <col min="12043" max="12044" width="2.54296875" bestFit="1" customWidth="1"/>
    <col min="12045" max="12045" width="2.54296875" customWidth="1"/>
    <col min="12046" max="12046" width="4" bestFit="1" customWidth="1"/>
    <col min="12047" max="12047" width="4" customWidth="1"/>
    <col min="12048" max="12048" width="4.36328125" customWidth="1"/>
    <col min="12049" max="12049" width="3" bestFit="1" customWidth="1"/>
    <col min="12050" max="12050" width="39.453125" customWidth="1"/>
    <col min="12051" max="12051" width="35.36328125" customWidth="1"/>
    <col min="12052" max="12052" width="38.453125" customWidth="1"/>
    <col min="12053" max="12053" width="47.36328125" bestFit="1" customWidth="1"/>
    <col min="12054" max="12054" width="19.36328125" bestFit="1" customWidth="1"/>
    <col min="12055" max="12055" width="5.54296875" bestFit="1" customWidth="1"/>
    <col min="12057" max="12057" width="3.08984375" bestFit="1" customWidth="1"/>
    <col min="12058" max="12058" width="5" bestFit="1" customWidth="1"/>
    <col min="12059" max="12059" width="6.54296875" bestFit="1" customWidth="1"/>
    <col min="12060" max="12060" width="3.54296875" bestFit="1" customWidth="1"/>
    <col min="12291" max="12292" width="35" customWidth="1"/>
    <col min="12293" max="12293" width="2.54296875" bestFit="1" customWidth="1"/>
    <col min="12294" max="12294" width="5" bestFit="1" customWidth="1"/>
    <col min="12295" max="12296" width="2" bestFit="1" customWidth="1"/>
    <col min="12297" max="12298" width="2.08984375" bestFit="1" customWidth="1"/>
    <col min="12299" max="12300" width="2.54296875" bestFit="1" customWidth="1"/>
    <col min="12301" max="12301" width="2.54296875" customWidth="1"/>
    <col min="12302" max="12302" width="4" bestFit="1" customWidth="1"/>
    <col min="12303" max="12303" width="4" customWidth="1"/>
    <col min="12304" max="12304" width="4.36328125" customWidth="1"/>
    <col min="12305" max="12305" width="3" bestFit="1" customWidth="1"/>
    <col min="12306" max="12306" width="39.453125" customWidth="1"/>
    <col min="12307" max="12307" width="35.36328125" customWidth="1"/>
    <col min="12308" max="12308" width="38.453125" customWidth="1"/>
    <col min="12309" max="12309" width="47.36328125" bestFit="1" customWidth="1"/>
    <col min="12310" max="12310" width="19.36328125" bestFit="1" customWidth="1"/>
    <col min="12311" max="12311" width="5.54296875" bestFit="1" customWidth="1"/>
    <col min="12313" max="12313" width="3.08984375" bestFit="1" customWidth="1"/>
    <col min="12314" max="12314" width="5" bestFit="1" customWidth="1"/>
    <col min="12315" max="12315" width="6.54296875" bestFit="1" customWidth="1"/>
    <col min="12316" max="12316" width="3.54296875" bestFit="1" customWidth="1"/>
    <col min="12547" max="12548" width="35" customWidth="1"/>
    <col min="12549" max="12549" width="2.54296875" bestFit="1" customWidth="1"/>
    <col min="12550" max="12550" width="5" bestFit="1" customWidth="1"/>
    <col min="12551" max="12552" width="2" bestFit="1" customWidth="1"/>
    <col min="12553" max="12554" width="2.08984375" bestFit="1" customWidth="1"/>
    <col min="12555" max="12556" width="2.54296875" bestFit="1" customWidth="1"/>
    <col min="12557" max="12557" width="2.54296875" customWidth="1"/>
    <col min="12558" max="12558" width="4" bestFit="1" customWidth="1"/>
    <col min="12559" max="12559" width="4" customWidth="1"/>
    <col min="12560" max="12560" width="4.36328125" customWidth="1"/>
    <col min="12561" max="12561" width="3" bestFit="1" customWidth="1"/>
    <col min="12562" max="12562" width="39.453125" customWidth="1"/>
    <col min="12563" max="12563" width="35.36328125" customWidth="1"/>
    <col min="12564" max="12564" width="38.453125" customWidth="1"/>
    <col min="12565" max="12565" width="47.36328125" bestFit="1" customWidth="1"/>
    <col min="12566" max="12566" width="19.36328125" bestFit="1" customWidth="1"/>
    <col min="12567" max="12567" width="5.54296875" bestFit="1" customWidth="1"/>
    <col min="12569" max="12569" width="3.08984375" bestFit="1" customWidth="1"/>
    <col min="12570" max="12570" width="5" bestFit="1" customWidth="1"/>
    <col min="12571" max="12571" width="6.54296875" bestFit="1" customWidth="1"/>
    <col min="12572" max="12572" width="3.54296875" bestFit="1" customWidth="1"/>
    <col min="12803" max="12804" width="35" customWidth="1"/>
    <col min="12805" max="12805" width="2.54296875" bestFit="1" customWidth="1"/>
    <col min="12806" max="12806" width="5" bestFit="1" customWidth="1"/>
    <col min="12807" max="12808" width="2" bestFit="1" customWidth="1"/>
    <col min="12809" max="12810" width="2.08984375" bestFit="1" customWidth="1"/>
    <col min="12811" max="12812" width="2.54296875" bestFit="1" customWidth="1"/>
    <col min="12813" max="12813" width="2.54296875" customWidth="1"/>
    <col min="12814" max="12814" width="4" bestFit="1" customWidth="1"/>
    <col min="12815" max="12815" width="4" customWidth="1"/>
    <col min="12816" max="12816" width="4.36328125" customWidth="1"/>
    <col min="12817" max="12817" width="3" bestFit="1" customWidth="1"/>
    <col min="12818" max="12818" width="39.453125" customWidth="1"/>
    <col min="12819" max="12819" width="35.36328125" customWidth="1"/>
    <col min="12820" max="12820" width="38.453125" customWidth="1"/>
    <col min="12821" max="12821" width="47.36328125" bestFit="1" customWidth="1"/>
    <col min="12822" max="12822" width="19.36328125" bestFit="1" customWidth="1"/>
    <col min="12823" max="12823" width="5.54296875" bestFit="1" customWidth="1"/>
    <col min="12825" max="12825" width="3.08984375" bestFit="1" customWidth="1"/>
    <col min="12826" max="12826" width="5" bestFit="1" customWidth="1"/>
    <col min="12827" max="12827" width="6.54296875" bestFit="1" customWidth="1"/>
    <col min="12828" max="12828" width="3.54296875" bestFit="1" customWidth="1"/>
    <col min="13059" max="13060" width="35" customWidth="1"/>
    <col min="13061" max="13061" width="2.54296875" bestFit="1" customWidth="1"/>
    <col min="13062" max="13062" width="5" bestFit="1" customWidth="1"/>
    <col min="13063" max="13064" width="2" bestFit="1" customWidth="1"/>
    <col min="13065" max="13066" width="2.08984375" bestFit="1" customWidth="1"/>
    <col min="13067" max="13068" width="2.54296875" bestFit="1" customWidth="1"/>
    <col min="13069" max="13069" width="2.54296875" customWidth="1"/>
    <col min="13070" max="13070" width="4" bestFit="1" customWidth="1"/>
    <col min="13071" max="13071" width="4" customWidth="1"/>
    <col min="13072" max="13072" width="4.36328125" customWidth="1"/>
    <col min="13073" max="13073" width="3" bestFit="1" customWidth="1"/>
    <col min="13074" max="13074" width="39.453125" customWidth="1"/>
    <col min="13075" max="13075" width="35.36328125" customWidth="1"/>
    <col min="13076" max="13076" width="38.453125" customWidth="1"/>
    <col min="13077" max="13077" width="47.36328125" bestFit="1" customWidth="1"/>
    <col min="13078" max="13078" width="19.36328125" bestFit="1" customWidth="1"/>
    <col min="13079" max="13079" width="5.54296875" bestFit="1" customWidth="1"/>
    <col min="13081" max="13081" width="3.08984375" bestFit="1" customWidth="1"/>
    <col min="13082" max="13082" width="5" bestFit="1" customWidth="1"/>
    <col min="13083" max="13083" width="6.54296875" bestFit="1" customWidth="1"/>
    <col min="13084" max="13084" width="3.54296875" bestFit="1" customWidth="1"/>
    <col min="13315" max="13316" width="35" customWidth="1"/>
    <col min="13317" max="13317" width="2.54296875" bestFit="1" customWidth="1"/>
    <col min="13318" max="13318" width="5" bestFit="1" customWidth="1"/>
    <col min="13319" max="13320" width="2" bestFit="1" customWidth="1"/>
    <col min="13321" max="13322" width="2.08984375" bestFit="1" customWidth="1"/>
    <col min="13323" max="13324" width="2.54296875" bestFit="1" customWidth="1"/>
    <col min="13325" max="13325" width="2.54296875" customWidth="1"/>
    <col min="13326" max="13326" width="4" bestFit="1" customWidth="1"/>
    <col min="13327" max="13327" width="4" customWidth="1"/>
    <col min="13328" max="13328" width="4.36328125" customWidth="1"/>
    <col min="13329" max="13329" width="3" bestFit="1" customWidth="1"/>
    <col min="13330" max="13330" width="39.453125" customWidth="1"/>
    <col min="13331" max="13331" width="35.36328125" customWidth="1"/>
    <col min="13332" max="13332" width="38.453125" customWidth="1"/>
    <col min="13333" max="13333" width="47.36328125" bestFit="1" customWidth="1"/>
    <col min="13334" max="13334" width="19.36328125" bestFit="1" customWidth="1"/>
    <col min="13335" max="13335" width="5.54296875" bestFit="1" customWidth="1"/>
    <col min="13337" max="13337" width="3.08984375" bestFit="1" customWidth="1"/>
    <col min="13338" max="13338" width="5" bestFit="1" customWidth="1"/>
    <col min="13339" max="13339" width="6.54296875" bestFit="1" customWidth="1"/>
    <col min="13340" max="13340" width="3.54296875" bestFit="1" customWidth="1"/>
    <col min="13571" max="13572" width="35" customWidth="1"/>
    <col min="13573" max="13573" width="2.54296875" bestFit="1" customWidth="1"/>
    <col min="13574" max="13574" width="5" bestFit="1" customWidth="1"/>
    <col min="13575" max="13576" width="2" bestFit="1" customWidth="1"/>
    <col min="13577" max="13578" width="2.08984375" bestFit="1" customWidth="1"/>
    <col min="13579" max="13580" width="2.54296875" bestFit="1" customWidth="1"/>
    <col min="13581" max="13581" width="2.54296875" customWidth="1"/>
    <col min="13582" max="13582" width="4" bestFit="1" customWidth="1"/>
    <col min="13583" max="13583" width="4" customWidth="1"/>
    <col min="13584" max="13584" width="4.36328125" customWidth="1"/>
    <col min="13585" max="13585" width="3" bestFit="1" customWidth="1"/>
    <col min="13586" max="13586" width="39.453125" customWidth="1"/>
    <col min="13587" max="13587" width="35.36328125" customWidth="1"/>
    <col min="13588" max="13588" width="38.453125" customWidth="1"/>
    <col min="13589" max="13589" width="47.36328125" bestFit="1" customWidth="1"/>
    <col min="13590" max="13590" width="19.36328125" bestFit="1" customWidth="1"/>
    <col min="13591" max="13591" width="5.54296875" bestFit="1" customWidth="1"/>
    <col min="13593" max="13593" width="3.08984375" bestFit="1" customWidth="1"/>
    <col min="13594" max="13594" width="5" bestFit="1" customWidth="1"/>
    <col min="13595" max="13595" width="6.54296875" bestFit="1" customWidth="1"/>
    <col min="13596" max="13596" width="3.54296875" bestFit="1" customWidth="1"/>
    <col min="13827" max="13828" width="35" customWidth="1"/>
    <col min="13829" max="13829" width="2.54296875" bestFit="1" customWidth="1"/>
    <col min="13830" max="13830" width="5" bestFit="1" customWidth="1"/>
    <col min="13831" max="13832" width="2" bestFit="1" customWidth="1"/>
    <col min="13833" max="13834" width="2.08984375" bestFit="1" customWidth="1"/>
    <col min="13835" max="13836" width="2.54296875" bestFit="1" customWidth="1"/>
    <col min="13837" max="13837" width="2.54296875" customWidth="1"/>
    <col min="13838" max="13838" width="4" bestFit="1" customWidth="1"/>
    <col min="13839" max="13839" width="4" customWidth="1"/>
    <col min="13840" max="13840" width="4.36328125" customWidth="1"/>
    <col min="13841" max="13841" width="3" bestFit="1" customWidth="1"/>
    <col min="13842" max="13842" width="39.453125" customWidth="1"/>
    <col min="13843" max="13843" width="35.36328125" customWidth="1"/>
    <col min="13844" max="13844" width="38.453125" customWidth="1"/>
    <col min="13845" max="13845" width="47.36328125" bestFit="1" customWidth="1"/>
    <col min="13846" max="13846" width="19.36328125" bestFit="1" customWidth="1"/>
    <col min="13847" max="13847" width="5.54296875" bestFit="1" customWidth="1"/>
    <col min="13849" max="13849" width="3.08984375" bestFit="1" customWidth="1"/>
    <col min="13850" max="13850" width="5" bestFit="1" customWidth="1"/>
    <col min="13851" max="13851" width="6.54296875" bestFit="1" customWidth="1"/>
    <col min="13852" max="13852" width="3.54296875" bestFit="1" customWidth="1"/>
    <col min="14083" max="14084" width="35" customWidth="1"/>
    <col min="14085" max="14085" width="2.54296875" bestFit="1" customWidth="1"/>
    <col min="14086" max="14086" width="5" bestFit="1" customWidth="1"/>
    <col min="14087" max="14088" width="2" bestFit="1" customWidth="1"/>
    <col min="14089" max="14090" width="2.08984375" bestFit="1" customWidth="1"/>
    <col min="14091" max="14092" width="2.54296875" bestFit="1" customWidth="1"/>
    <col min="14093" max="14093" width="2.54296875" customWidth="1"/>
    <col min="14094" max="14094" width="4" bestFit="1" customWidth="1"/>
    <col min="14095" max="14095" width="4" customWidth="1"/>
    <col min="14096" max="14096" width="4.36328125" customWidth="1"/>
    <col min="14097" max="14097" width="3" bestFit="1" customWidth="1"/>
    <col min="14098" max="14098" width="39.453125" customWidth="1"/>
    <col min="14099" max="14099" width="35.36328125" customWidth="1"/>
    <col min="14100" max="14100" width="38.453125" customWidth="1"/>
    <col min="14101" max="14101" width="47.36328125" bestFit="1" customWidth="1"/>
    <col min="14102" max="14102" width="19.36328125" bestFit="1" customWidth="1"/>
    <col min="14103" max="14103" width="5.54296875" bestFit="1" customWidth="1"/>
    <col min="14105" max="14105" width="3.08984375" bestFit="1" customWidth="1"/>
    <col min="14106" max="14106" width="5" bestFit="1" customWidth="1"/>
    <col min="14107" max="14107" width="6.54296875" bestFit="1" customWidth="1"/>
    <col min="14108" max="14108" width="3.54296875" bestFit="1" customWidth="1"/>
    <col min="14339" max="14340" width="35" customWidth="1"/>
    <col min="14341" max="14341" width="2.54296875" bestFit="1" customWidth="1"/>
    <col min="14342" max="14342" width="5" bestFit="1" customWidth="1"/>
    <col min="14343" max="14344" width="2" bestFit="1" customWidth="1"/>
    <col min="14345" max="14346" width="2.08984375" bestFit="1" customWidth="1"/>
    <col min="14347" max="14348" width="2.54296875" bestFit="1" customWidth="1"/>
    <col min="14349" max="14349" width="2.54296875" customWidth="1"/>
    <col min="14350" max="14350" width="4" bestFit="1" customWidth="1"/>
    <col min="14351" max="14351" width="4" customWidth="1"/>
    <col min="14352" max="14352" width="4.36328125" customWidth="1"/>
    <col min="14353" max="14353" width="3" bestFit="1" customWidth="1"/>
    <col min="14354" max="14354" width="39.453125" customWidth="1"/>
    <col min="14355" max="14355" width="35.36328125" customWidth="1"/>
    <col min="14356" max="14356" width="38.453125" customWidth="1"/>
    <col min="14357" max="14357" width="47.36328125" bestFit="1" customWidth="1"/>
    <col min="14358" max="14358" width="19.36328125" bestFit="1" customWidth="1"/>
    <col min="14359" max="14359" width="5.54296875" bestFit="1" customWidth="1"/>
    <col min="14361" max="14361" width="3.08984375" bestFit="1" customWidth="1"/>
    <col min="14362" max="14362" width="5" bestFit="1" customWidth="1"/>
    <col min="14363" max="14363" width="6.54296875" bestFit="1" customWidth="1"/>
    <col min="14364" max="14364" width="3.54296875" bestFit="1" customWidth="1"/>
    <col min="14595" max="14596" width="35" customWidth="1"/>
    <col min="14597" max="14597" width="2.54296875" bestFit="1" customWidth="1"/>
    <col min="14598" max="14598" width="5" bestFit="1" customWidth="1"/>
    <col min="14599" max="14600" width="2" bestFit="1" customWidth="1"/>
    <col min="14601" max="14602" width="2.08984375" bestFit="1" customWidth="1"/>
    <col min="14603" max="14604" width="2.54296875" bestFit="1" customWidth="1"/>
    <col min="14605" max="14605" width="2.54296875" customWidth="1"/>
    <col min="14606" max="14606" width="4" bestFit="1" customWidth="1"/>
    <col min="14607" max="14607" width="4" customWidth="1"/>
    <col min="14608" max="14608" width="4.36328125" customWidth="1"/>
    <col min="14609" max="14609" width="3" bestFit="1" customWidth="1"/>
    <col min="14610" max="14610" width="39.453125" customWidth="1"/>
    <col min="14611" max="14611" width="35.36328125" customWidth="1"/>
    <col min="14612" max="14612" width="38.453125" customWidth="1"/>
    <col min="14613" max="14613" width="47.36328125" bestFit="1" customWidth="1"/>
    <col min="14614" max="14614" width="19.36328125" bestFit="1" customWidth="1"/>
    <col min="14615" max="14615" width="5.54296875" bestFit="1" customWidth="1"/>
    <col min="14617" max="14617" width="3.08984375" bestFit="1" customWidth="1"/>
    <col min="14618" max="14618" width="5" bestFit="1" customWidth="1"/>
    <col min="14619" max="14619" width="6.54296875" bestFit="1" customWidth="1"/>
    <col min="14620" max="14620" width="3.54296875" bestFit="1" customWidth="1"/>
    <col min="14851" max="14852" width="35" customWidth="1"/>
    <col min="14853" max="14853" width="2.54296875" bestFit="1" customWidth="1"/>
    <col min="14854" max="14854" width="5" bestFit="1" customWidth="1"/>
    <col min="14855" max="14856" width="2" bestFit="1" customWidth="1"/>
    <col min="14857" max="14858" width="2.08984375" bestFit="1" customWidth="1"/>
    <col min="14859" max="14860" width="2.54296875" bestFit="1" customWidth="1"/>
    <col min="14861" max="14861" width="2.54296875" customWidth="1"/>
    <col min="14862" max="14862" width="4" bestFit="1" customWidth="1"/>
    <col min="14863" max="14863" width="4" customWidth="1"/>
    <col min="14864" max="14864" width="4.36328125" customWidth="1"/>
    <col min="14865" max="14865" width="3" bestFit="1" customWidth="1"/>
    <col min="14866" max="14866" width="39.453125" customWidth="1"/>
    <col min="14867" max="14867" width="35.36328125" customWidth="1"/>
    <col min="14868" max="14868" width="38.453125" customWidth="1"/>
    <col min="14869" max="14869" width="47.36328125" bestFit="1" customWidth="1"/>
    <col min="14870" max="14870" width="19.36328125" bestFit="1" customWidth="1"/>
    <col min="14871" max="14871" width="5.54296875" bestFit="1" customWidth="1"/>
    <col min="14873" max="14873" width="3.08984375" bestFit="1" customWidth="1"/>
    <col min="14874" max="14874" width="5" bestFit="1" customWidth="1"/>
    <col min="14875" max="14875" width="6.54296875" bestFit="1" customWidth="1"/>
    <col min="14876" max="14876" width="3.54296875" bestFit="1" customWidth="1"/>
    <col min="15107" max="15108" width="35" customWidth="1"/>
    <col min="15109" max="15109" width="2.54296875" bestFit="1" customWidth="1"/>
    <col min="15110" max="15110" width="5" bestFit="1" customWidth="1"/>
    <col min="15111" max="15112" width="2" bestFit="1" customWidth="1"/>
    <col min="15113" max="15114" width="2.08984375" bestFit="1" customWidth="1"/>
    <col min="15115" max="15116" width="2.54296875" bestFit="1" customWidth="1"/>
    <col min="15117" max="15117" width="2.54296875" customWidth="1"/>
    <col min="15118" max="15118" width="4" bestFit="1" customWidth="1"/>
    <col min="15119" max="15119" width="4" customWidth="1"/>
    <col min="15120" max="15120" width="4.36328125" customWidth="1"/>
    <col min="15121" max="15121" width="3" bestFit="1" customWidth="1"/>
    <col min="15122" max="15122" width="39.453125" customWidth="1"/>
    <col min="15123" max="15123" width="35.36328125" customWidth="1"/>
    <col min="15124" max="15124" width="38.453125" customWidth="1"/>
    <col min="15125" max="15125" width="47.36328125" bestFit="1" customWidth="1"/>
    <col min="15126" max="15126" width="19.36328125" bestFit="1" customWidth="1"/>
    <col min="15127" max="15127" width="5.54296875" bestFit="1" customWidth="1"/>
    <col min="15129" max="15129" width="3.08984375" bestFit="1" customWidth="1"/>
    <col min="15130" max="15130" width="5" bestFit="1" customWidth="1"/>
    <col min="15131" max="15131" width="6.54296875" bestFit="1" customWidth="1"/>
    <col min="15132" max="15132" width="3.54296875" bestFit="1" customWidth="1"/>
    <col min="15363" max="15364" width="35" customWidth="1"/>
    <col min="15365" max="15365" width="2.54296875" bestFit="1" customWidth="1"/>
    <col min="15366" max="15366" width="5" bestFit="1" customWidth="1"/>
    <col min="15367" max="15368" width="2" bestFit="1" customWidth="1"/>
    <col min="15369" max="15370" width="2.08984375" bestFit="1" customWidth="1"/>
    <col min="15371" max="15372" width="2.54296875" bestFit="1" customWidth="1"/>
    <col min="15373" max="15373" width="2.54296875" customWidth="1"/>
    <col min="15374" max="15374" width="4" bestFit="1" customWidth="1"/>
    <col min="15375" max="15375" width="4" customWidth="1"/>
    <col min="15376" max="15376" width="4.36328125" customWidth="1"/>
    <col min="15377" max="15377" width="3" bestFit="1" customWidth="1"/>
    <col min="15378" max="15378" width="39.453125" customWidth="1"/>
    <col min="15379" max="15379" width="35.36328125" customWidth="1"/>
    <col min="15380" max="15380" width="38.453125" customWidth="1"/>
    <col min="15381" max="15381" width="47.36328125" bestFit="1" customWidth="1"/>
    <col min="15382" max="15382" width="19.36328125" bestFit="1" customWidth="1"/>
    <col min="15383" max="15383" width="5.54296875" bestFit="1" customWidth="1"/>
    <col min="15385" max="15385" width="3.08984375" bestFit="1" customWidth="1"/>
    <col min="15386" max="15386" width="5" bestFit="1" customWidth="1"/>
    <col min="15387" max="15387" width="6.54296875" bestFit="1" customWidth="1"/>
    <col min="15388" max="15388" width="3.54296875" bestFit="1" customWidth="1"/>
    <col min="15619" max="15620" width="35" customWidth="1"/>
    <col min="15621" max="15621" width="2.54296875" bestFit="1" customWidth="1"/>
    <col min="15622" max="15622" width="5" bestFit="1" customWidth="1"/>
    <col min="15623" max="15624" width="2" bestFit="1" customWidth="1"/>
    <col min="15625" max="15626" width="2.08984375" bestFit="1" customWidth="1"/>
    <col min="15627" max="15628" width="2.54296875" bestFit="1" customWidth="1"/>
    <col min="15629" max="15629" width="2.54296875" customWidth="1"/>
    <col min="15630" max="15630" width="4" bestFit="1" customWidth="1"/>
    <col min="15631" max="15631" width="4" customWidth="1"/>
    <col min="15632" max="15632" width="4.36328125" customWidth="1"/>
    <col min="15633" max="15633" width="3" bestFit="1" customWidth="1"/>
    <col min="15634" max="15634" width="39.453125" customWidth="1"/>
    <col min="15635" max="15635" width="35.36328125" customWidth="1"/>
    <col min="15636" max="15636" width="38.453125" customWidth="1"/>
    <col min="15637" max="15637" width="47.36328125" bestFit="1" customWidth="1"/>
    <col min="15638" max="15638" width="19.36328125" bestFit="1" customWidth="1"/>
    <col min="15639" max="15639" width="5.54296875" bestFit="1" customWidth="1"/>
    <col min="15641" max="15641" width="3.08984375" bestFit="1" customWidth="1"/>
    <col min="15642" max="15642" width="5" bestFit="1" customWidth="1"/>
    <col min="15643" max="15643" width="6.54296875" bestFit="1" customWidth="1"/>
    <col min="15644" max="15644" width="3.54296875" bestFit="1" customWidth="1"/>
    <col min="15875" max="15876" width="35" customWidth="1"/>
    <col min="15877" max="15877" width="2.54296875" bestFit="1" customWidth="1"/>
    <col min="15878" max="15878" width="5" bestFit="1" customWidth="1"/>
    <col min="15879" max="15880" width="2" bestFit="1" customWidth="1"/>
    <col min="15881" max="15882" width="2.08984375" bestFit="1" customWidth="1"/>
    <col min="15883" max="15884" width="2.54296875" bestFit="1" customWidth="1"/>
    <col min="15885" max="15885" width="2.54296875" customWidth="1"/>
    <col min="15886" max="15886" width="4" bestFit="1" customWidth="1"/>
    <col min="15887" max="15887" width="4" customWidth="1"/>
    <col min="15888" max="15888" width="4.36328125" customWidth="1"/>
    <col min="15889" max="15889" width="3" bestFit="1" customWidth="1"/>
    <col min="15890" max="15890" width="39.453125" customWidth="1"/>
    <col min="15891" max="15891" width="35.36328125" customWidth="1"/>
    <col min="15892" max="15892" width="38.453125" customWidth="1"/>
    <col min="15893" max="15893" width="47.36328125" bestFit="1" customWidth="1"/>
    <col min="15894" max="15894" width="19.36328125" bestFit="1" customWidth="1"/>
    <col min="15895" max="15895" width="5.54296875" bestFit="1" customWidth="1"/>
    <col min="15897" max="15897" width="3.08984375" bestFit="1" customWidth="1"/>
    <col min="15898" max="15898" width="5" bestFit="1" customWidth="1"/>
    <col min="15899" max="15899" width="6.54296875" bestFit="1" customWidth="1"/>
    <col min="15900" max="15900" width="3.54296875" bestFit="1" customWidth="1"/>
    <col min="16131" max="16132" width="35" customWidth="1"/>
    <col min="16133" max="16133" width="2.54296875" bestFit="1" customWidth="1"/>
    <col min="16134" max="16134" width="5" bestFit="1" customWidth="1"/>
    <col min="16135" max="16136" width="2" bestFit="1" customWidth="1"/>
    <col min="16137" max="16138" width="2.08984375" bestFit="1" customWidth="1"/>
    <col min="16139" max="16140" width="2.54296875" bestFit="1" customWidth="1"/>
    <col min="16141" max="16141" width="2.54296875" customWidth="1"/>
    <col min="16142" max="16142" width="4" bestFit="1" customWidth="1"/>
    <col min="16143" max="16143" width="4" customWidth="1"/>
    <col min="16144" max="16144" width="4.36328125" customWidth="1"/>
    <col min="16145" max="16145" width="3" bestFit="1" customWidth="1"/>
    <col min="16146" max="16146" width="39.453125" customWidth="1"/>
    <col min="16147" max="16147" width="35.36328125" customWidth="1"/>
    <col min="16148" max="16148" width="38.453125" customWidth="1"/>
    <col min="16149" max="16149" width="47.36328125" bestFit="1" customWidth="1"/>
    <col min="16150" max="16150" width="19.36328125" bestFit="1" customWidth="1"/>
    <col min="16151" max="16151" width="5.54296875" bestFit="1" customWidth="1"/>
    <col min="16153" max="16153" width="3.08984375" bestFit="1" customWidth="1"/>
    <col min="16154" max="16154" width="5" bestFit="1" customWidth="1"/>
    <col min="16155" max="16155" width="6.54296875" bestFit="1" customWidth="1"/>
    <col min="16156" max="16156" width="3.54296875" bestFit="1" customWidth="1"/>
  </cols>
  <sheetData>
    <row r="1" spans="1:23" x14ac:dyDescent="0.25">
      <c r="B1">
        <v>13</v>
      </c>
      <c r="C1">
        <f ca="1">ROUND(RAND()*($B$1-1)+0.5,0)</f>
        <v>6</v>
      </c>
      <c r="E1" t="s">
        <v>123</v>
      </c>
      <c r="F1" t="s">
        <v>124</v>
      </c>
      <c r="G1" t="s">
        <v>125</v>
      </c>
      <c r="H1" t="s">
        <v>126</v>
      </c>
      <c r="I1" t="s">
        <v>22</v>
      </c>
      <c r="J1" t="s">
        <v>127</v>
      </c>
      <c r="K1" t="s">
        <v>48</v>
      </c>
      <c r="R1" t="s">
        <v>128</v>
      </c>
      <c r="S1" t="s">
        <v>129</v>
      </c>
      <c r="T1" t="s">
        <v>130</v>
      </c>
      <c r="U1" t="s">
        <v>131</v>
      </c>
      <c r="V1" t="s">
        <v>132</v>
      </c>
      <c r="W1" t="s">
        <v>133</v>
      </c>
    </row>
    <row r="2" spans="1:23" x14ac:dyDescent="0.25">
      <c r="A2">
        <f ca="1">RANK(B2,$B$2:$B$25)</f>
        <v>1</v>
      </c>
      <c r="B2" s="11">
        <f t="shared" ref="B2:B25" ca="1" si="0">RAND()</f>
        <v>0.97865252796091073</v>
      </c>
      <c r="C2" s="11" t="str">
        <f ca="1">"f(x) = "&amp;E2&amp;"x² "&amp;IF(I2&lt;&gt;0,H2&amp;" "&amp;ABS(I2)&amp;"x ","")&amp;J2&amp;" "&amp;ABS(K2)</f>
        <v>f(x) = 4x² - 24x + 32</v>
      </c>
      <c r="D2" s="11"/>
      <c r="E2">
        <f ca="1">ROUND(RAND()*3+1,0)*(-1)^RANDBETWEEN(0,1)</f>
        <v>4</v>
      </c>
      <c r="F2">
        <f ca="1">ROUND(RAND()*5+1,0)*(-1)^RANDBETWEEN(0,1)</f>
        <v>2</v>
      </c>
      <c r="G2">
        <f ca="1">ROUND(RAND()*5+1,0)*(-1)^RANDBETWEEN(0,1)</f>
        <v>4</v>
      </c>
      <c r="H2" t="str">
        <f ca="1">IF(I2&lt;0,"-","+")</f>
        <v>-</v>
      </c>
      <c r="I2">
        <f ca="1">(-F2-G2)*E2</f>
        <v>-24</v>
      </c>
      <c r="J2" t="str">
        <f ca="1">IF(K2&lt;0,"-","+")</f>
        <v>+</v>
      </c>
      <c r="K2">
        <f ca="1">E2*(-F2)*(-G2)</f>
        <v>32</v>
      </c>
      <c r="L2">
        <f ca="1">IF(E2&lt;0,"("&amp;E2&amp;")",E2)</f>
        <v>4</v>
      </c>
      <c r="M2" t="str">
        <f ca="1">IF(I2&lt;0,"("&amp;I2&amp;")",I2)</f>
        <v>(-24)</v>
      </c>
      <c r="N2">
        <f ca="1">IF(K2&lt;0,"("&amp;K2&amp;")",K2)</f>
        <v>32</v>
      </c>
      <c r="O2" t="str">
        <f ca="1">IF(P2&lt;0,"-","+")</f>
        <v>-</v>
      </c>
      <c r="P2">
        <f ca="1">-4*E2*K2</f>
        <v>-512</v>
      </c>
      <c r="Q2">
        <f t="shared" ref="Q2:Q25" ca="1" si="1">ROUND(RAND()*3+2,0)</f>
        <v>4</v>
      </c>
      <c r="R2" t="str">
        <f ca="1">"ABC-Formel: A = "&amp;E2&amp;", B = "&amp;I2&amp;", C = "&amp;K2</f>
        <v>ABC-Formel: A = 4, B = -24, C = 32</v>
      </c>
      <c r="S2" t="str">
        <f ca="1">"x1/2 = ("&amp;-I2&amp;" ± √("&amp;M2&amp;"² - 4 ∙ "&amp;L2&amp;" ∙ "&amp;N2&amp;")) : (2 ∙ "&amp;L2&amp;")"</f>
        <v>x1/2 = (24 ± √((-24)² - 4 ∙ 4 ∙ 32)) : (2 ∙ 4)</v>
      </c>
      <c r="T2" t="str">
        <f ca="1">"= ("&amp;-I2&amp;" ± √("&amp;I2^2&amp;" "&amp;O2&amp;" "&amp;ABS(P2)&amp;")) : ("&amp;2*E2&amp;")"</f>
        <v>= (24 ± √(576 - 512)) : (8)</v>
      </c>
      <c r="U2" t="str">
        <f ca="1">"= ("&amp;-I2&amp;" ± √("&amp;I2^2+P2&amp;")) : ("&amp;2*E2&amp;") = ("&amp;-I2&amp;" ± "&amp;SQRT(I2^2+P2)&amp;")) : ("&amp;2*E2&amp;")"</f>
        <v>= (24 ± √(64)) : (8) = (24 ± 8)) : (8)</v>
      </c>
      <c r="V2" t="str">
        <f ca="1">"x1 = ("&amp;-I2&amp;" + "&amp;SQRT(I2^2+P2)&amp;") : ("&amp;2*E2&amp;") = "&amp;-I2+SQRT(I2^2+P2)&amp;" : "&amp;IF(2*E2&lt;0,"("&amp;2*E2&amp;")",2*E2)&amp;" = "&amp;(-I2+SQRT(I2^2+P2))/(2*E2)</f>
        <v>x1 = (24 + 8) : (8) = 32 : 8 = 4</v>
      </c>
      <c r="W2" t="str">
        <f ca="1">"x2 = ("&amp;-I2&amp;" - "&amp;SQRT(I2^2+P2)&amp;") : ("&amp;2*E2&amp;") = "&amp;-I2-SQRT(I2^2+P2)&amp;" : "&amp;IF(2*E2&lt;0,"("&amp;2*E2&amp;")",2*E2)&amp;" = "&amp;(-I2-SQRT(I2^2+P2))/(2*E2)</f>
        <v>x2 = (24 - 8) : (8) = 16 : 8 = 2</v>
      </c>
    </row>
    <row r="3" spans="1:23" x14ac:dyDescent="0.25">
      <c r="A3">
        <f t="shared" ref="A3:A25" ca="1" si="2">RANK(B3,$B$2:$B$25)</f>
        <v>16</v>
      </c>
      <c r="B3" s="11">
        <f t="shared" ca="1" si="0"/>
        <v>0.59407630823788427</v>
      </c>
      <c r="C3" s="11" t="str">
        <f t="shared" ref="C3:C25" ca="1" si="3">"f(x) = "&amp;E3&amp;"x² "&amp;IF(I3&lt;&gt;0,H3&amp;" "&amp;ABS(I3)&amp;"x ","")&amp;J3&amp;" "&amp;ABS(K3)</f>
        <v>f(x) = -2x² - 18x - 40</v>
      </c>
      <c r="D3" s="11"/>
      <c r="E3">
        <f t="shared" ref="E3:E25" ca="1" si="4">ROUND(RAND()*3+1,0)*(-1)^RANDBETWEEN(0,1)</f>
        <v>-2</v>
      </c>
      <c r="F3">
        <f t="shared" ref="F3:G25" ca="1" si="5">ROUND(RAND()*5+1,0)*(-1)^RANDBETWEEN(0,1)</f>
        <v>-4</v>
      </c>
      <c r="G3">
        <f t="shared" ca="1" si="5"/>
        <v>-5</v>
      </c>
      <c r="H3" t="str">
        <f t="shared" ref="H3:H25" ca="1" si="6">IF(I3&lt;0,"-","+")</f>
        <v>-</v>
      </c>
      <c r="I3">
        <f t="shared" ref="I3:I25" ca="1" si="7">(-F3-G3)*E3</f>
        <v>-18</v>
      </c>
      <c r="J3" t="str">
        <f t="shared" ref="J3:J25" ca="1" si="8">IF(K3&lt;0,"-","+")</f>
        <v>-</v>
      </c>
      <c r="K3">
        <f t="shared" ref="K3:K25" ca="1" si="9">E3*(-F3)*(-G3)</f>
        <v>-40</v>
      </c>
      <c r="L3" t="str">
        <f t="shared" ref="L3:L25" ca="1" si="10">IF(E3&lt;0,"("&amp;E3&amp;")",E3)</f>
        <v>(-2)</v>
      </c>
      <c r="M3" t="str">
        <f t="shared" ref="M3:M25" ca="1" si="11">IF(I3&lt;0,"("&amp;I3&amp;")",I3)</f>
        <v>(-18)</v>
      </c>
      <c r="N3" t="str">
        <f t="shared" ref="N3:N25" ca="1" si="12">IF(K3&lt;0,"("&amp;K3&amp;")",K3)</f>
        <v>(-40)</v>
      </c>
      <c r="O3" t="str">
        <f t="shared" ref="O3:O25" ca="1" si="13">IF(P3&lt;0,"-","+")</f>
        <v>-</v>
      </c>
      <c r="P3">
        <f t="shared" ref="P3:P25" ca="1" si="14">-4*E3*K3</f>
        <v>-320</v>
      </c>
      <c r="Q3">
        <f t="shared" ca="1" si="1"/>
        <v>4</v>
      </c>
      <c r="R3" t="str">
        <f t="shared" ref="R3:R25" ca="1" si="15">"ABC-Formel: A = "&amp;E3&amp;", B = "&amp;I3&amp;", C = "&amp;K3</f>
        <v>ABC-Formel: A = -2, B = -18, C = -40</v>
      </c>
      <c r="S3" t="str">
        <f t="shared" ref="S3:S25" ca="1" si="16">"x1/2 = ("&amp;-I3&amp;" ± √("&amp;M3&amp;"² - 4 ∙ "&amp;L3&amp;" ∙ "&amp;N3&amp;")) : (2 ∙ "&amp;L3&amp;")"</f>
        <v>x1/2 = (18 ± √((-18)² - 4 ∙ (-2) ∙ (-40))) : (2 ∙ (-2))</v>
      </c>
      <c r="T3" t="str">
        <f t="shared" ref="T3:T25" ca="1" si="17">"= ("&amp;-I3&amp;" ± √("&amp;I3^2&amp;" "&amp;O3&amp;" "&amp;ABS(P3)&amp;")) : ("&amp;2*E3&amp;")"</f>
        <v>= (18 ± √(324 - 320)) : (-4)</v>
      </c>
      <c r="U3" t="str">
        <f t="shared" ref="U3:U25" ca="1" si="18">"= ("&amp;-I3&amp;" ± √("&amp;I3^2+P3&amp;")) : ("&amp;2*E3&amp;") = ("&amp;-I3&amp;" ± "&amp;SQRT(I3^2+P3)&amp;")) : ("&amp;2*E3&amp;")"</f>
        <v>= (18 ± √(4)) : (-4) = (18 ± 2)) : (-4)</v>
      </c>
      <c r="V3" t="str">
        <f t="shared" ref="V3:V25" ca="1" si="19">"x1 = ("&amp;-I3&amp;" + "&amp;SQRT(I3^2+P3)&amp;") : ("&amp;2*E3&amp;") = "&amp;-I3+SQRT(I3^2+P3)&amp;" : "&amp;IF(2*E3&lt;0,"("&amp;2*E3&amp;")",2*E3)&amp;" = "&amp;(-I3+SQRT(I3^2+P3))/(2*E3)</f>
        <v>x1 = (18 + 2) : (-4) = 20 : (-4) = -5</v>
      </c>
      <c r="W3" t="str">
        <f t="shared" ref="W3:W25" ca="1" si="20">"x2 = ("&amp;-I3&amp;" - "&amp;SQRT(I3^2+P3)&amp;") : ("&amp;2*E3&amp;") = "&amp;-I3-SQRT(I3^2+P3)&amp;" : "&amp;IF(2*E3&lt;0,"("&amp;2*E3&amp;")",2*E3)&amp;" = "&amp;(-I3-SQRT(I3^2+P3))/(2*E3)</f>
        <v>x2 = (18 - 2) : (-4) = 16 : (-4) = -4</v>
      </c>
    </row>
    <row r="4" spans="1:23" x14ac:dyDescent="0.25">
      <c r="A4">
        <f t="shared" ca="1" si="2"/>
        <v>12</v>
      </c>
      <c r="B4" s="11">
        <f t="shared" ca="1" si="0"/>
        <v>0.70865594568354973</v>
      </c>
      <c r="C4" s="11" t="str">
        <f t="shared" ca="1" si="3"/>
        <v>f(x) = 2x² - 8</v>
      </c>
      <c r="D4" s="11"/>
      <c r="E4">
        <f t="shared" ca="1" si="4"/>
        <v>2</v>
      </c>
      <c r="F4">
        <f t="shared" ca="1" si="5"/>
        <v>2</v>
      </c>
      <c r="G4">
        <f t="shared" ca="1" si="5"/>
        <v>-2</v>
      </c>
      <c r="H4" t="str">
        <f t="shared" ca="1" si="6"/>
        <v>+</v>
      </c>
      <c r="I4">
        <f t="shared" ca="1" si="7"/>
        <v>0</v>
      </c>
      <c r="J4" t="str">
        <f t="shared" ca="1" si="8"/>
        <v>-</v>
      </c>
      <c r="K4">
        <f t="shared" ca="1" si="9"/>
        <v>-8</v>
      </c>
      <c r="L4">
        <f t="shared" ca="1" si="10"/>
        <v>2</v>
      </c>
      <c r="M4">
        <f t="shared" ca="1" si="11"/>
        <v>0</v>
      </c>
      <c r="N4" t="str">
        <f t="shared" ca="1" si="12"/>
        <v>(-8)</v>
      </c>
      <c r="O4" t="str">
        <f t="shared" ca="1" si="13"/>
        <v>+</v>
      </c>
      <c r="P4">
        <f t="shared" ca="1" si="14"/>
        <v>64</v>
      </c>
      <c r="Q4">
        <f t="shared" ca="1" si="1"/>
        <v>5</v>
      </c>
      <c r="R4" t="str">
        <f t="shared" ca="1" si="15"/>
        <v>ABC-Formel: A = 2, B = 0, C = -8</v>
      </c>
      <c r="S4" t="str">
        <f t="shared" ca="1" si="16"/>
        <v>x1/2 = (0 ± √(0² - 4 ∙ 2 ∙ (-8))) : (2 ∙ 2)</v>
      </c>
      <c r="T4" t="str">
        <f t="shared" ca="1" si="17"/>
        <v>= (0 ± √(0 + 64)) : (4)</v>
      </c>
      <c r="U4" t="str">
        <f t="shared" ca="1" si="18"/>
        <v>= (0 ± √(64)) : (4) = (0 ± 8)) : (4)</v>
      </c>
      <c r="V4" t="str">
        <f t="shared" ca="1" si="19"/>
        <v>x1 = (0 + 8) : (4) = 8 : 4 = 2</v>
      </c>
      <c r="W4" t="str">
        <f t="shared" ca="1" si="20"/>
        <v>x2 = (0 - 8) : (4) = -8 : 4 = -2</v>
      </c>
    </row>
    <row r="5" spans="1:23" x14ac:dyDescent="0.25">
      <c r="A5">
        <f t="shared" ca="1" si="2"/>
        <v>23</v>
      </c>
      <c r="B5" s="11">
        <f t="shared" ca="1" si="0"/>
        <v>5.8308042619333866E-3</v>
      </c>
      <c r="C5" s="11" t="str">
        <f t="shared" ca="1" si="3"/>
        <v>f(x) = -2x² + 18x - 36</v>
      </c>
      <c r="D5" s="11"/>
      <c r="E5">
        <f t="shared" ca="1" si="4"/>
        <v>-2</v>
      </c>
      <c r="F5">
        <f t="shared" ca="1" si="5"/>
        <v>3</v>
      </c>
      <c r="G5">
        <f t="shared" ca="1" si="5"/>
        <v>6</v>
      </c>
      <c r="H5" t="str">
        <f t="shared" ca="1" si="6"/>
        <v>+</v>
      </c>
      <c r="I5">
        <f t="shared" ca="1" si="7"/>
        <v>18</v>
      </c>
      <c r="J5" t="str">
        <f t="shared" ca="1" si="8"/>
        <v>-</v>
      </c>
      <c r="K5">
        <f t="shared" ca="1" si="9"/>
        <v>-36</v>
      </c>
      <c r="L5" t="str">
        <f t="shared" ca="1" si="10"/>
        <v>(-2)</v>
      </c>
      <c r="M5">
        <f t="shared" ca="1" si="11"/>
        <v>18</v>
      </c>
      <c r="N5" t="str">
        <f t="shared" ca="1" si="12"/>
        <v>(-36)</v>
      </c>
      <c r="O5" t="str">
        <f t="shared" ca="1" si="13"/>
        <v>-</v>
      </c>
      <c r="P5">
        <f t="shared" ca="1" si="14"/>
        <v>-288</v>
      </c>
      <c r="Q5">
        <f t="shared" ca="1" si="1"/>
        <v>3</v>
      </c>
      <c r="R5" t="str">
        <f t="shared" ca="1" si="15"/>
        <v>ABC-Formel: A = -2, B = 18, C = -36</v>
      </c>
      <c r="S5" t="str">
        <f t="shared" ca="1" si="16"/>
        <v>x1/2 = (-18 ± √(18² - 4 ∙ (-2) ∙ (-36))) : (2 ∙ (-2))</v>
      </c>
      <c r="T5" t="str">
        <f t="shared" ca="1" si="17"/>
        <v>= (-18 ± √(324 - 288)) : (-4)</v>
      </c>
      <c r="U5" t="str">
        <f t="shared" ca="1" si="18"/>
        <v>= (-18 ± √(36)) : (-4) = (-18 ± 6)) : (-4)</v>
      </c>
      <c r="V5" t="str">
        <f t="shared" ca="1" si="19"/>
        <v>x1 = (-18 + 6) : (-4) = -12 : (-4) = 3</v>
      </c>
      <c r="W5" t="str">
        <f t="shared" ca="1" si="20"/>
        <v>x2 = (-18 - 6) : (-4) = -24 : (-4) = 6</v>
      </c>
    </row>
    <row r="6" spans="1:23" x14ac:dyDescent="0.25">
      <c r="A6">
        <f t="shared" ca="1" si="2"/>
        <v>17</v>
      </c>
      <c r="B6" s="11">
        <f t="shared" ca="1" si="0"/>
        <v>0.52368862469431454</v>
      </c>
      <c r="C6" s="11" t="str">
        <f t="shared" ca="1" si="3"/>
        <v>f(x) = 3x² - 27x + 54</v>
      </c>
      <c r="D6" s="11"/>
      <c r="E6">
        <f t="shared" ca="1" si="4"/>
        <v>3</v>
      </c>
      <c r="F6">
        <f t="shared" ca="1" si="5"/>
        <v>3</v>
      </c>
      <c r="G6">
        <f t="shared" ca="1" si="5"/>
        <v>6</v>
      </c>
      <c r="H6" t="str">
        <f t="shared" ca="1" si="6"/>
        <v>-</v>
      </c>
      <c r="I6">
        <f t="shared" ca="1" si="7"/>
        <v>-27</v>
      </c>
      <c r="J6" t="str">
        <f t="shared" ca="1" si="8"/>
        <v>+</v>
      </c>
      <c r="K6">
        <f t="shared" ca="1" si="9"/>
        <v>54</v>
      </c>
      <c r="L6">
        <f t="shared" ca="1" si="10"/>
        <v>3</v>
      </c>
      <c r="M6" t="str">
        <f t="shared" ca="1" si="11"/>
        <v>(-27)</v>
      </c>
      <c r="N6">
        <f t="shared" ca="1" si="12"/>
        <v>54</v>
      </c>
      <c r="O6" t="str">
        <f t="shared" ca="1" si="13"/>
        <v>-</v>
      </c>
      <c r="P6">
        <f t="shared" ca="1" si="14"/>
        <v>-648</v>
      </c>
      <c r="Q6">
        <f t="shared" ca="1" si="1"/>
        <v>3</v>
      </c>
      <c r="R6" t="str">
        <f t="shared" ca="1" si="15"/>
        <v>ABC-Formel: A = 3, B = -27, C = 54</v>
      </c>
      <c r="S6" t="str">
        <f t="shared" ca="1" si="16"/>
        <v>x1/2 = (27 ± √((-27)² - 4 ∙ 3 ∙ 54)) : (2 ∙ 3)</v>
      </c>
      <c r="T6" t="str">
        <f t="shared" ca="1" si="17"/>
        <v>= (27 ± √(729 - 648)) : (6)</v>
      </c>
      <c r="U6" t="str">
        <f t="shared" ca="1" si="18"/>
        <v>= (27 ± √(81)) : (6) = (27 ± 9)) : (6)</v>
      </c>
      <c r="V6" t="str">
        <f t="shared" ca="1" si="19"/>
        <v>x1 = (27 + 9) : (6) = 36 : 6 = 6</v>
      </c>
      <c r="W6" t="str">
        <f t="shared" ca="1" si="20"/>
        <v>x2 = (27 - 9) : (6) = 18 : 6 = 3</v>
      </c>
    </row>
    <row r="7" spans="1:23" x14ac:dyDescent="0.25">
      <c r="A7">
        <f t="shared" ca="1" si="2"/>
        <v>10</v>
      </c>
      <c r="B7" s="11">
        <f t="shared" ca="1" si="0"/>
        <v>0.7757853291214768</v>
      </c>
      <c r="C7" s="11" t="str">
        <f t="shared" ca="1" si="3"/>
        <v>f(x) = -3x² + 12</v>
      </c>
      <c r="D7" s="11"/>
      <c r="E7">
        <f t="shared" ca="1" si="4"/>
        <v>-3</v>
      </c>
      <c r="F7">
        <f t="shared" ca="1" si="5"/>
        <v>2</v>
      </c>
      <c r="G7">
        <f t="shared" ca="1" si="5"/>
        <v>-2</v>
      </c>
      <c r="H7" t="str">
        <f t="shared" ca="1" si="6"/>
        <v>+</v>
      </c>
      <c r="I7">
        <f t="shared" ca="1" si="7"/>
        <v>0</v>
      </c>
      <c r="J7" t="str">
        <f t="shared" ca="1" si="8"/>
        <v>+</v>
      </c>
      <c r="K7">
        <f t="shared" ca="1" si="9"/>
        <v>12</v>
      </c>
      <c r="L7" t="str">
        <f t="shared" ca="1" si="10"/>
        <v>(-3)</v>
      </c>
      <c r="M7">
        <f t="shared" ca="1" si="11"/>
        <v>0</v>
      </c>
      <c r="N7">
        <f t="shared" ca="1" si="12"/>
        <v>12</v>
      </c>
      <c r="O7" t="str">
        <f t="shared" ca="1" si="13"/>
        <v>+</v>
      </c>
      <c r="P7">
        <f t="shared" ca="1" si="14"/>
        <v>144</v>
      </c>
      <c r="Q7">
        <f t="shared" ca="1" si="1"/>
        <v>3</v>
      </c>
      <c r="R7" t="str">
        <f t="shared" ca="1" si="15"/>
        <v>ABC-Formel: A = -3, B = 0, C = 12</v>
      </c>
      <c r="S7" t="str">
        <f t="shared" ca="1" si="16"/>
        <v>x1/2 = (0 ± √(0² - 4 ∙ (-3) ∙ 12)) : (2 ∙ (-3))</v>
      </c>
      <c r="T7" t="str">
        <f t="shared" ca="1" si="17"/>
        <v>= (0 ± √(0 + 144)) : (-6)</v>
      </c>
      <c r="U7" t="str">
        <f t="shared" ca="1" si="18"/>
        <v>= (0 ± √(144)) : (-6) = (0 ± 12)) : (-6)</v>
      </c>
      <c r="V7" t="str">
        <f t="shared" ca="1" si="19"/>
        <v>x1 = (0 + 12) : (-6) = 12 : (-6) = -2</v>
      </c>
      <c r="W7" t="str">
        <f t="shared" ca="1" si="20"/>
        <v>x2 = (0 - 12) : (-6) = -12 : (-6) = 2</v>
      </c>
    </row>
    <row r="8" spans="1:23" x14ac:dyDescent="0.25">
      <c r="A8">
        <f ca="1">RANK(B8,$B$2:$B$25)</f>
        <v>14</v>
      </c>
      <c r="B8" s="11">
        <f t="shared" ca="1" si="0"/>
        <v>0.68936066216953329</v>
      </c>
      <c r="C8" s="11" t="str">
        <f t="shared" ca="1" si="3"/>
        <v>f(x) = -3x² + 6x + 9</v>
      </c>
      <c r="D8" s="11"/>
      <c r="E8">
        <f t="shared" ca="1" si="4"/>
        <v>-3</v>
      </c>
      <c r="F8">
        <f t="shared" ca="1" si="5"/>
        <v>3</v>
      </c>
      <c r="G8">
        <f t="shared" ca="1" si="5"/>
        <v>-1</v>
      </c>
      <c r="H8" t="str">
        <f t="shared" ca="1" si="6"/>
        <v>+</v>
      </c>
      <c r="I8">
        <f t="shared" ca="1" si="7"/>
        <v>6</v>
      </c>
      <c r="J8" t="str">
        <f t="shared" ca="1" si="8"/>
        <v>+</v>
      </c>
      <c r="K8">
        <f t="shared" ca="1" si="9"/>
        <v>9</v>
      </c>
      <c r="L8" t="str">
        <f t="shared" ca="1" si="10"/>
        <v>(-3)</v>
      </c>
      <c r="M8">
        <f t="shared" ca="1" si="11"/>
        <v>6</v>
      </c>
      <c r="N8">
        <f t="shared" ca="1" si="12"/>
        <v>9</v>
      </c>
      <c r="O8" t="str">
        <f t="shared" ca="1" si="13"/>
        <v>+</v>
      </c>
      <c r="P8">
        <f t="shared" ca="1" si="14"/>
        <v>108</v>
      </c>
      <c r="Q8">
        <f t="shared" ca="1" si="1"/>
        <v>4</v>
      </c>
      <c r="R8" t="str">
        <f t="shared" ca="1" si="15"/>
        <v>ABC-Formel: A = -3, B = 6, C = 9</v>
      </c>
      <c r="S8" t="str">
        <f t="shared" ca="1" si="16"/>
        <v>x1/2 = (-6 ± √(6² - 4 ∙ (-3) ∙ 9)) : (2 ∙ (-3))</v>
      </c>
      <c r="T8" t="str">
        <f t="shared" ca="1" si="17"/>
        <v>= (-6 ± √(36 + 108)) : (-6)</v>
      </c>
      <c r="U8" t="str">
        <f t="shared" ca="1" si="18"/>
        <v>= (-6 ± √(144)) : (-6) = (-6 ± 12)) : (-6)</v>
      </c>
      <c r="V8" t="str">
        <f t="shared" ca="1" si="19"/>
        <v>x1 = (-6 + 12) : (-6) = 6 : (-6) = -1</v>
      </c>
      <c r="W8" t="str">
        <f t="shared" ca="1" si="20"/>
        <v>x2 = (-6 - 12) : (-6) = -18 : (-6) = 3</v>
      </c>
    </row>
    <row r="9" spans="1:23" x14ac:dyDescent="0.25">
      <c r="A9">
        <f ca="1">RANK(B9,$B$2:$B$25)</f>
        <v>6</v>
      </c>
      <c r="B9" s="11">
        <f t="shared" ca="1" si="0"/>
        <v>0.86675594494435049</v>
      </c>
      <c r="C9" s="11" t="str">
        <f t="shared" ca="1" si="3"/>
        <v>f(x) = -2x² - 2x + 24</v>
      </c>
      <c r="D9" s="11"/>
      <c r="E9">
        <f t="shared" ca="1" si="4"/>
        <v>-2</v>
      </c>
      <c r="F9">
        <f t="shared" ca="1" si="5"/>
        <v>3</v>
      </c>
      <c r="G9">
        <f t="shared" ca="1" si="5"/>
        <v>-4</v>
      </c>
      <c r="H9" t="str">
        <f t="shared" ca="1" si="6"/>
        <v>-</v>
      </c>
      <c r="I9">
        <f t="shared" ca="1" si="7"/>
        <v>-2</v>
      </c>
      <c r="J9" t="str">
        <f t="shared" ca="1" si="8"/>
        <v>+</v>
      </c>
      <c r="K9">
        <f t="shared" ca="1" si="9"/>
        <v>24</v>
      </c>
      <c r="L9" t="str">
        <f t="shared" ca="1" si="10"/>
        <v>(-2)</v>
      </c>
      <c r="M9" t="str">
        <f t="shared" ca="1" si="11"/>
        <v>(-2)</v>
      </c>
      <c r="N9">
        <f t="shared" ca="1" si="12"/>
        <v>24</v>
      </c>
      <c r="O9" t="str">
        <f t="shared" ca="1" si="13"/>
        <v>+</v>
      </c>
      <c r="P9">
        <f t="shared" ca="1" si="14"/>
        <v>192</v>
      </c>
      <c r="Q9">
        <f t="shared" ca="1" si="1"/>
        <v>3</v>
      </c>
      <c r="R9" t="str">
        <f t="shared" ca="1" si="15"/>
        <v>ABC-Formel: A = -2, B = -2, C = 24</v>
      </c>
      <c r="S9" t="str">
        <f t="shared" ca="1" si="16"/>
        <v>x1/2 = (2 ± √((-2)² - 4 ∙ (-2) ∙ 24)) : (2 ∙ (-2))</v>
      </c>
      <c r="T9" t="str">
        <f t="shared" ca="1" si="17"/>
        <v>= (2 ± √(4 + 192)) : (-4)</v>
      </c>
      <c r="U9" t="str">
        <f t="shared" ca="1" si="18"/>
        <v>= (2 ± √(196)) : (-4) = (2 ± 14)) : (-4)</v>
      </c>
      <c r="V9" t="str">
        <f t="shared" ca="1" si="19"/>
        <v>x1 = (2 + 14) : (-4) = 16 : (-4) = -4</v>
      </c>
      <c r="W9" t="str">
        <f t="shared" ca="1" si="20"/>
        <v>x2 = (2 - 14) : (-4) = -12 : (-4) = 3</v>
      </c>
    </row>
    <row r="10" spans="1:23" x14ac:dyDescent="0.25">
      <c r="A10">
        <f t="shared" ca="1" si="2"/>
        <v>18</v>
      </c>
      <c r="B10" s="11">
        <f t="shared" ca="1" si="0"/>
        <v>0.5040837202835855</v>
      </c>
      <c r="C10" s="11" t="str">
        <f t="shared" ca="1" si="3"/>
        <v>f(x) = -3x² + 3x + 60</v>
      </c>
      <c r="D10" s="11"/>
      <c r="E10">
        <f t="shared" ca="1" si="4"/>
        <v>-3</v>
      </c>
      <c r="F10">
        <f t="shared" ca="1" si="5"/>
        <v>5</v>
      </c>
      <c r="G10">
        <f t="shared" ca="1" si="5"/>
        <v>-4</v>
      </c>
      <c r="H10" t="str">
        <f t="shared" ca="1" si="6"/>
        <v>+</v>
      </c>
      <c r="I10">
        <f t="shared" ca="1" si="7"/>
        <v>3</v>
      </c>
      <c r="J10" t="str">
        <f t="shared" ca="1" si="8"/>
        <v>+</v>
      </c>
      <c r="K10">
        <f t="shared" ca="1" si="9"/>
        <v>60</v>
      </c>
      <c r="L10" t="str">
        <f t="shared" ca="1" si="10"/>
        <v>(-3)</v>
      </c>
      <c r="M10">
        <f t="shared" ca="1" si="11"/>
        <v>3</v>
      </c>
      <c r="N10">
        <f t="shared" ca="1" si="12"/>
        <v>60</v>
      </c>
      <c r="O10" t="str">
        <f t="shared" ca="1" si="13"/>
        <v>+</v>
      </c>
      <c r="P10">
        <f t="shared" ca="1" si="14"/>
        <v>720</v>
      </c>
      <c r="Q10">
        <f t="shared" ca="1" si="1"/>
        <v>3</v>
      </c>
      <c r="R10" t="str">
        <f t="shared" ca="1" si="15"/>
        <v>ABC-Formel: A = -3, B = 3, C = 60</v>
      </c>
      <c r="S10" t="str">
        <f t="shared" ca="1" si="16"/>
        <v>x1/2 = (-3 ± √(3² - 4 ∙ (-3) ∙ 60)) : (2 ∙ (-3))</v>
      </c>
      <c r="T10" t="str">
        <f t="shared" ca="1" si="17"/>
        <v>= (-3 ± √(9 + 720)) : (-6)</v>
      </c>
      <c r="U10" t="str">
        <f t="shared" ca="1" si="18"/>
        <v>= (-3 ± √(729)) : (-6) = (-3 ± 27)) : (-6)</v>
      </c>
      <c r="V10" t="str">
        <f t="shared" ca="1" si="19"/>
        <v>x1 = (-3 + 27) : (-6) = 24 : (-6) = -4</v>
      </c>
      <c r="W10" t="str">
        <f t="shared" ca="1" si="20"/>
        <v>x2 = (-3 - 27) : (-6) = -30 : (-6) = 5</v>
      </c>
    </row>
    <row r="11" spans="1:23" x14ac:dyDescent="0.25">
      <c r="A11">
        <f t="shared" ca="1" si="2"/>
        <v>19</v>
      </c>
      <c r="B11" s="11">
        <f t="shared" ca="1" si="0"/>
        <v>0.39177673143374625</v>
      </c>
      <c r="C11" s="11" t="str">
        <f t="shared" ca="1" si="3"/>
        <v>f(x) = 2x² + 10x + 12</v>
      </c>
      <c r="D11" s="11"/>
      <c r="E11">
        <f t="shared" ca="1" si="4"/>
        <v>2</v>
      </c>
      <c r="F11">
        <f t="shared" ca="1" si="5"/>
        <v>-3</v>
      </c>
      <c r="G11">
        <f t="shared" ca="1" si="5"/>
        <v>-2</v>
      </c>
      <c r="H11" t="str">
        <f t="shared" ca="1" si="6"/>
        <v>+</v>
      </c>
      <c r="I11">
        <f t="shared" ca="1" si="7"/>
        <v>10</v>
      </c>
      <c r="J11" t="str">
        <f t="shared" ca="1" si="8"/>
        <v>+</v>
      </c>
      <c r="K11">
        <f t="shared" ca="1" si="9"/>
        <v>12</v>
      </c>
      <c r="L11">
        <f t="shared" ca="1" si="10"/>
        <v>2</v>
      </c>
      <c r="M11">
        <f t="shared" ca="1" si="11"/>
        <v>10</v>
      </c>
      <c r="N11">
        <f t="shared" ca="1" si="12"/>
        <v>12</v>
      </c>
      <c r="O11" t="str">
        <f t="shared" ca="1" si="13"/>
        <v>-</v>
      </c>
      <c r="P11">
        <f t="shared" ca="1" si="14"/>
        <v>-96</v>
      </c>
      <c r="Q11">
        <f t="shared" ca="1" si="1"/>
        <v>4</v>
      </c>
      <c r="R11" t="str">
        <f t="shared" ca="1" si="15"/>
        <v>ABC-Formel: A = 2, B = 10, C = 12</v>
      </c>
      <c r="S11" t="str">
        <f t="shared" ca="1" si="16"/>
        <v>x1/2 = (-10 ± √(10² - 4 ∙ 2 ∙ 12)) : (2 ∙ 2)</v>
      </c>
      <c r="T11" t="str">
        <f t="shared" ca="1" si="17"/>
        <v>= (-10 ± √(100 - 96)) : (4)</v>
      </c>
      <c r="U11" t="str">
        <f t="shared" ca="1" si="18"/>
        <v>= (-10 ± √(4)) : (4) = (-10 ± 2)) : (4)</v>
      </c>
      <c r="V11" t="str">
        <f t="shared" ca="1" si="19"/>
        <v>x1 = (-10 + 2) : (4) = -8 : 4 = -2</v>
      </c>
      <c r="W11" t="str">
        <f t="shared" ca="1" si="20"/>
        <v>x2 = (-10 - 2) : (4) = -12 : 4 = -3</v>
      </c>
    </row>
    <row r="12" spans="1:23" x14ac:dyDescent="0.25">
      <c r="A12">
        <f t="shared" ca="1" si="2"/>
        <v>21</v>
      </c>
      <c r="B12" s="11">
        <f t="shared" ca="1" si="0"/>
        <v>3.9484742992852651E-2</v>
      </c>
      <c r="C12" s="11" t="str">
        <f t="shared" ca="1" si="3"/>
        <v>f(x) = 4x² + 24x + 32</v>
      </c>
      <c r="D12" s="11"/>
      <c r="E12">
        <f t="shared" ca="1" si="4"/>
        <v>4</v>
      </c>
      <c r="F12">
        <f t="shared" ca="1" si="5"/>
        <v>-2</v>
      </c>
      <c r="G12">
        <f t="shared" ca="1" si="5"/>
        <v>-4</v>
      </c>
      <c r="H12" t="str">
        <f t="shared" ca="1" si="6"/>
        <v>+</v>
      </c>
      <c r="I12">
        <f t="shared" ca="1" si="7"/>
        <v>24</v>
      </c>
      <c r="J12" t="str">
        <f t="shared" ca="1" si="8"/>
        <v>+</v>
      </c>
      <c r="K12">
        <f t="shared" ca="1" si="9"/>
        <v>32</v>
      </c>
      <c r="L12">
        <f t="shared" ca="1" si="10"/>
        <v>4</v>
      </c>
      <c r="M12">
        <f t="shared" ca="1" si="11"/>
        <v>24</v>
      </c>
      <c r="N12">
        <f t="shared" ca="1" si="12"/>
        <v>32</v>
      </c>
      <c r="O12" t="str">
        <f t="shared" ca="1" si="13"/>
        <v>-</v>
      </c>
      <c r="P12">
        <f t="shared" ca="1" si="14"/>
        <v>-512</v>
      </c>
      <c r="Q12">
        <f t="shared" ca="1" si="1"/>
        <v>5</v>
      </c>
      <c r="R12" t="str">
        <f t="shared" ca="1" si="15"/>
        <v>ABC-Formel: A = 4, B = 24, C = 32</v>
      </c>
      <c r="S12" t="str">
        <f t="shared" ca="1" si="16"/>
        <v>x1/2 = (-24 ± √(24² - 4 ∙ 4 ∙ 32)) : (2 ∙ 4)</v>
      </c>
      <c r="T12" t="str">
        <f t="shared" ca="1" si="17"/>
        <v>= (-24 ± √(576 - 512)) : (8)</v>
      </c>
      <c r="U12" t="str">
        <f t="shared" ca="1" si="18"/>
        <v>= (-24 ± √(64)) : (8) = (-24 ± 8)) : (8)</v>
      </c>
      <c r="V12" t="str">
        <f t="shared" ca="1" si="19"/>
        <v>x1 = (-24 + 8) : (8) = -16 : 8 = -2</v>
      </c>
      <c r="W12" t="str">
        <f t="shared" ca="1" si="20"/>
        <v>x2 = (-24 - 8) : (8) = -32 : 8 = -4</v>
      </c>
    </row>
    <row r="13" spans="1:23" x14ac:dyDescent="0.25">
      <c r="A13">
        <f t="shared" ca="1" si="2"/>
        <v>3</v>
      </c>
      <c r="B13" s="11">
        <f t="shared" ca="1" si="0"/>
        <v>0.91967013475285753</v>
      </c>
      <c r="C13" s="11" t="str">
        <f t="shared" ca="1" si="3"/>
        <v>f(x) = -2x² - 2x + 24</v>
      </c>
      <c r="D13" s="11"/>
      <c r="E13">
        <f t="shared" ca="1" si="4"/>
        <v>-2</v>
      </c>
      <c r="F13">
        <f t="shared" ca="1" si="5"/>
        <v>3</v>
      </c>
      <c r="G13">
        <f t="shared" ca="1" si="5"/>
        <v>-4</v>
      </c>
      <c r="H13" t="str">
        <f t="shared" ca="1" si="6"/>
        <v>-</v>
      </c>
      <c r="I13">
        <f t="shared" ca="1" si="7"/>
        <v>-2</v>
      </c>
      <c r="J13" t="str">
        <f t="shared" ca="1" si="8"/>
        <v>+</v>
      </c>
      <c r="K13">
        <f t="shared" ca="1" si="9"/>
        <v>24</v>
      </c>
      <c r="L13" t="str">
        <f t="shared" ca="1" si="10"/>
        <v>(-2)</v>
      </c>
      <c r="M13" t="str">
        <f t="shared" ca="1" si="11"/>
        <v>(-2)</v>
      </c>
      <c r="N13">
        <f t="shared" ca="1" si="12"/>
        <v>24</v>
      </c>
      <c r="O13" t="str">
        <f t="shared" ca="1" si="13"/>
        <v>+</v>
      </c>
      <c r="P13">
        <f t="shared" ca="1" si="14"/>
        <v>192</v>
      </c>
      <c r="Q13">
        <f t="shared" ca="1" si="1"/>
        <v>4</v>
      </c>
      <c r="R13" t="str">
        <f t="shared" ca="1" si="15"/>
        <v>ABC-Formel: A = -2, B = -2, C = 24</v>
      </c>
      <c r="S13" t="str">
        <f t="shared" ca="1" si="16"/>
        <v>x1/2 = (2 ± √((-2)² - 4 ∙ (-2) ∙ 24)) : (2 ∙ (-2))</v>
      </c>
      <c r="T13" t="str">
        <f t="shared" ca="1" si="17"/>
        <v>= (2 ± √(4 + 192)) : (-4)</v>
      </c>
      <c r="U13" t="str">
        <f t="shared" ca="1" si="18"/>
        <v>= (2 ± √(196)) : (-4) = (2 ± 14)) : (-4)</v>
      </c>
      <c r="V13" t="str">
        <f t="shared" ca="1" si="19"/>
        <v>x1 = (2 + 14) : (-4) = 16 : (-4) = -4</v>
      </c>
      <c r="W13" t="str">
        <f t="shared" ca="1" si="20"/>
        <v>x2 = (2 - 14) : (-4) = -12 : (-4) = 3</v>
      </c>
    </row>
    <row r="14" spans="1:23" x14ac:dyDescent="0.25">
      <c r="A14">
        <f ca="1">RANK(B14,$B$2:$B$25)</f>
        <v>15</v>
      </c>
      <c r="B14" s="11">
        <f t="shared" ca="1" si="0"/>
        <v>0.68459158478069604</v>
      </c>
      <c r="C14" s="11" t="str">
        <f t="shared" ca="1" si="3"/>
        <v>f(x) = 3x² + 21x + 30</v>
      </c>
      <c r="D14" s="11"/>
      <c r="E14">
        <f t="shared" ca="1" si="4"/>
        <v>3</v>
      </c>
      <c r="F14">
        <f t="shared" ca="1" si="5"/>
        <v>-2</v>
      </c>
      <c r="G14">
        <f t="shared" ca="1" si="5"/>
        <v>-5</v>
      </c>
      <c r="H14" t="str">
        <f t="shared" ca="1" si="6"/>
        <v>+</v>
      </c>
      <c r="I14">
        <f t="shared" ca="1" si="7"/>
        <v>21</v>
      </c>
      <c r="J14" t="str">
        <f t="shared" ca="1" si="8"/>
        <v>+</v>
      </c>
      <c r="K14">
        <f t="shared" ca="1" si="9"/>
        <v>30</v>
      </c>
      <c r="L14">
        <f t="shared" ca="1" si="10"/>
        <v>3</v>
      </c>
      <c r="M14">
        <f t="shared" ca="1" si="11"/>
        <v>21</v>
      </c>
      <c r="N14">
        <f t="shared" ca="1" si="12"/>
        <v>30</v>
      </c>
      <c r="O14" t="str">
        <f t="shared" ca="1" si="13"/>
        <v>-</v>
      </c>
      <c r="P14">
        <f t="shared" ca="1" si="14"/>
        <v>-360</v>
      </c>
      <c r="Q14">
        <f t="shared" ca="1" si="1"/>
        <v>2</v>
      </c>
      <c r="R14" t="str">
        <f t="shared" ca="1" si="15"/>
        <v>ABC-Formel: A = 3, B = 21, C = 30</v>
      </c>
      <c r="S14" t="str">
        <f t="shared" ca="1" si="16"/>
        <v>x1/2 = (-21 ± √(21² - 4 ∙ 3 ∙ 30)) : (2 ∙ 3)</v>
      </c>
      <c r="T14" t="str">
        <f t="shared" ca="1" si="17"/>
        <v>= (-21 ± √(441 - 360)) : (6)</v>
      </c>
      <c r="U14" t="str">
        <f t="shared" ca="1" si="18"/>
        <v>= (-21 ± √(81)) : (6) = (-21 ± 9)) : (6)</v>
      </c>
      <c r="V14" t="str">
        <f t="shared" ca="1" si="19"/>
        <v>x1 = (-21 + 9) : (6) = -12 : 6 = -2</v>
      </c>
      <c r="W14" t="str">
        <f t="shared" ca="1" si="20"/>
        <v>x2 = (-21 - 9) : (6) = -30 : 6 = -5</v>
      </c>
    </row>
    <row r="15" spans="1:23" x14ac:dyDescent="0.25">
      <c r="A15">
        <f ca="1">RANK(B15,$B$2:$B$25)</f>
        <v>2</v>
      </c>
      <c r="B15" s="11">
        <f t="shared" ca="1" si="0"/>
        <v>0.92313452960273201</v>
      </c>
      <c r="C15" s="11" t="str">
        <f t="shared" ca="1" si="3"/>
        <v>f(x) = -2x² - 18x - 36</v>
      </c>
      <c r="D15" s="11"/>
      <c r="E15">
        <f t="shared" ca="1" si="4"/>
        <v>-2</v>
      </c>
      <c r="F15">
        <f t="shared" ca="1" si="5"/>
        <v>-6</v>
      </c>
      <c r="G15">
        <f t="shared" ca="1" si="5"/>
        <v>-3</v>
      </c>
      <c r="H15" t="str">
        <f t="shared" ca="1" si="6"/>
        <v>-</v>
      </c>
      <c r="I15">
        <f t="shared" ca="1" si="7"/>
        <v>-18</v>
      </c>
      <c r="J15" t="str">
        <f t="shared" ca="1" si="8"/>
        <v>-</v>
      </c>
      <c r="K15">
        <f t="shared" ca="1" si="9"/>
        <v>-36</v>
      </c>
      <c r="L15" t="str">
        <f t="shared" ca="1" si="10"/>
        <v>(-2)</v>
      </c>
      <c r="M15" t="str">
        <f t="shared" ca="1" si="11"/>
        <v>(-18)</v>
      </c>
      <c r="N15" t="str">
        <f t="shared" ca="1" si="12"/>
        <v>(-36)</v>
      </c>
      <c r="O15" t="str">
        <f t="shared" ca="1" si="13"/>
        <v>-</v>
      </c>
      <c r="P15">
        <f t="shared" ca="1" si="14"/>
        <v>-288</v>
      </c>
      <c r="Q15">
        <f t="shared" ca="1" si="1"/>
        <v>4</v>
      </c>
      <c r="R15" t="str">
        <f t="shared" ca="1" si="15"/>
        <v>ABC-Formel: A = -2, B = -18, C = -36</v>
      </c>
      <c r="S15" t="str">
        <f t="shared" ca="1" si="16"/>
        <v>x1/2 = (18 ± √((-18)² - 4 ∙ (-2) ∙ (-36))) : (2 ∙ (-2))</v>
      </c>
      <c r="T15" t="str">
        <f t="shared" ca="1" si="17"/>
        <v>= (18 ± √(324 - 288)) : (-4)</v>
      </c>
      <c r="U15" t="str">
        <f t="shared" ca="1" si="18"/>
        <v>= (18 ± √(36)) : (-4) = (18 ± 6)) : (-4)</v>
      </c>
      <c r="V15" t="str">
        <f t="shared" ca="1" si="19"/>
        <v>x1 = (18 + 6) : (-4) = 24 : (-4) = -6</v>
      </c>
      <c r="W15" t="str">
        <f t="shared" ca="1" si="20"/>
        <v>x2 = (18 - 6) : (-4) = 12 : (-4) = -3</v>
      </c>
    </row>
    <row r="16" spans="1:23" x14ac:dyDescent="0.25">
      <c r="A16">
        <f t="shared" ca="1" si="2"/>
        <v>11</v>
      </c>
      <c r="B16" s="11">
        <f t="shared" ca="1" si="0"/>
        <v>0.71113747926993987</v>
      </c>
      <c r="C16" s="11" t="str">
        <f t="shared" ca="1" si="3"/>
        <v>f(x) = -4x² - 20x - 16</v>
      </c>
      <c r="D16" s="11"/>
      <c r="E16">
        <f t="shared" ca="1" si="4"/>
        <v>-4</v>
      </c>
      <c r="F16">
        <f t="shared" ca="1" si="5"/>
        <v>-1</v>
      </c>
      <c r="G16">
        <f t="shared" ca="1" si="5"/>
        <v>-4</v>
      </c>
      <c r="H16" t="str">
        <f t="shared" ca="1" si="6"/>
        <v>-</v>
      </c>
      <c r="I16">
        <f t="shared" ca="1" si="7"/>
        <v>-20</v>
      </c>
      <c r="J16" t="str">
        <f t="shared" ca="1" si="8"/>
        <v>-</v>
      </c>
      <c r="K16">
        <f t="shared" ca="1" si="9"/>
        <v>-16</v>
      </c>
      <c r="L16" t="str">
        <f t="shared" ca="1" si="10"/>
        <v>(-4)</v>
      </c>
      <c r="M16" t="str">
        <f t="shared" ca="1" si="11"/>
        <v>(-20)</v>
      </c>
      <c r="N16" t="str">
        <f t="shared" ca="1" si="12"/>
        <v>(-16)</v>
      </c>
      <c r="O16" t="str">
        <f t="shared" ca="1" si="13"/>
        <v>-</v>
      </c>
      <c r="P16">
        <f t="shared" ca="1" si="14"/>
        <v>-256</v>
      </c>
      <c r="Q16">
        <f t="shared" ca="1" si="1"/>
        <v>5</v>
      </c>
      <c r="R16" t="str">
        <f t="shared" ca="1" si="15"/>
        <v>ABC-Formel: A = -4, B = -20, C = -16</v>
      </c>
      <c r="S16" t="str">
        <f t="shared" ca="1" si="16"/>
        <v>x1/2 = (20 ± √((-20)² - 4 ∙ (-4) ∙ (-16))) : (2 ∙ (-4))</v>
      </c>
      <c r="T16" t="str">
        <f t="shared" ca="1" si="17"/>
        <v>= (20 ± √(400 - 256)) : (-8)</v>
      </c>
      <c r="U16" t="str">
        <f t="shared" ca="1" si="18"/>
        <v>= (20 ± √(144)) : (-8) = (20 ± 12)) : (-8)</v>
      </c>
      <c r="V16" t="str">
        <f t="shared" ca="1" si="19"/>
        <v>x1 = (20 + 12) : (-8) = 32 : (-8) = -4</v>
      </c>
      <c r="W16" t="str">
        <f t="shared" ca="1" si="20"/>
        <v>x2 = (20 - 12) : (-8) = 8 : (-8) = -1</v>
      </c>
    </row>
    <row r="17" spans="1:23" x14ac:dyDescent="0.25">
      <c r="A17">
        <f t="shared" ca="1" si="2"/>
        <v>22</v>
      </c>
      <c r="B17" s="11">
        <f t="shared" ca="1" si="0"/>
        <v>1.0719330754136003E-2</v>
      </c>
      <c r="C17" s="11" t="str">
        <f t="shared" ca="1" si="3"/>
        <v>f(x) = 3x² - 15x + 18</v>
      </c>
      <c r="D17" s="11"/>
      <c r="E17">
        <f t="shared" ca="1" si="4"/>
        <v>3</v>
      </c>
      <c r="F17">
        <f t="shared" ca="1" si="5"/>
        <v>2</v>
      </c>
      <c r="G17">
        <f t="shared" ca="1" si="5"/>
        <v>3</v>
      </c>
      <c r="H17" t="str">
        <f t="shared" ca="1" si="6"/>
        <v>-</v>
      </c>
      <c r="I17">
        <f t="shared" ca="1" si="7"/>
        <v>-15</v>
      </c>
      <c r="J17" t="str">
        <f t="shared" ca="1" si="8"/>
        <v>+</v>
      </c>
      <c r="K17">
        <f t="shared" ca="1" si="9"/>
        <v>18</v>
      </c>
      <c r="L17">
        <f t="shared" ca="1" si="10"/>
        <v>3</v>
      </c>
      <c r="M17" t="str">
        <f t="shared" ca="1" si="11"/>
        <v>(-15)</v>
      </c>
      <c r="N17">
        <f t="shared" ca="1" si="12"/>
        <v>18</v>
      </c>
      <c r="O17" t="str">
        <f t="shared" ca="1" si="13"/>
        <v>-</v>
      </c>
      <c r="P17">
        <f t="shared" ca="1" si="14"/>
        <v>-216</v>
      </c>
      <c r="Q17">
        <f t="shared" ca="1" si="1"/>
        <v>3</v>
      </c>
      <c r="R17" t="str">
        <f t="shared" ca="1" si="15"/>
        <v>ABC-Formel: A = 3, B = -15, C = 18</v>
      </c>
      <c r="S17" t="str">
        <f t="shared" ca="1" si="16"/>
        <v>x1/2 = (15 ± √((-15)² - 4 ∙ 3 ∙ 18)) : (2 ∙ 3)</v>
      </c>
      <c r="T17" t="str">
        <f t="shared" ca="1" si="17"/>
        <v>= (15 ± √(225 - 216)) : (6)</v>
      </c>
      <c r="U17" t="str">
        <f t="shared" ca="1" si="18"/>
        <v>= (15 ± √(9)) : (6) = (15 ± 3)) : (6)</v>
      </c>
      <c r="V17" t="str">
        <f t="shared" ca="1" si="19"/>
        <v>x1 = (15 + 3) : (6) = 18 : 6 = 3</v>
      </c>
      <c r="W17" t="str">
        <f t="shared" ca="1" si="20"/>
        <v>x2 = (15 - 3) : (6) = 12 : 6 = 2</v>
      </c>
    </row>
    <row r="18" spans="1:23" x14ac:dyDescent="0.25">
      <c r="A18">
        <f t="shared" ca="1" si="2"/>
        <v>8</v>
      </c>
      <c r="B18" s="11">
        <f t="shared" ca="1" si="0"/>
        <v>0.78636231207029339</v>
      </c>
      <c r="C18" s="11" t="str">
        <f t="shared" ca="1" si="3"/>
        <v>f(x) = -3x² + 3x + 60</v>
      </c>
      <c r="D18" s="11"/>
      <c r="E18">
        <f t="shared" ca="1" si="4"/>
        <v>-3</v>
      </c>
      <c r="F18">
        <f t="shared" ca="1" si="5"/>
        <v>-4</v>
      </c>
      <c r="G18">
        <f t="shared" ca="1" si="5"/>
        <v>5</v>
      </c>
      <c r="H18" t="str">
        <f t="shared" ca="1" si="6"/>
        <v>+</v>
      </c>
      <c r="I18">
        <f t="shared" ca="1" si="7"/>
        <v>3</v>
      </c>
      <c r="J18" t="str">
        <f t="shared" ca="1" si="8"/>
        <v>+</v>
      </c>
      <c r="K18">
        <f t="shared" ca="1" si="9"/>
        <v>60</v>
      </c>
      <c r="L18" t="str">
        <f t="shared" ca="1" si="10"/>
        <v>(-3)</v>
      </c>
      <c r="M18">
        <f t="shared" ca="1" si="11"/>
        <v>3</v>
      </c>
      <c r="N18">
        <f t="shared" ca="1" si="12"/>
        <v>60</v>
      </c>
      <c r="O18" t="str">
        <f t="shared" ca="1" si="13"/>
        <v>+</v>
      </c>
      <c r="P18">
        <f t="shared" ca="1" si="14"/>
        <v>720</v>
      </c>
      <c r="Q18">
        <f t="shared" ca="1" si="1"/>
        <v>3</v>
      </c>
      <c r="R18" t="str">
        <f t="shared" ca="1" si="15"/>
        <v>ABC-Formel: A = -3, B = 3, C = 60</v>
      </c>
      <c r="S18" t="str">
        <f t="shared" ca="1" si="16"/>
        <v>x1/2 = (-3 ± √(3² - 4 ∙ (-3) ∙ 60)) : (2 ∙ (-3))</v>
      </c>
      <c r="T18" t="str">
        <f t="shared" ca="1" si="17"/>
        <v>= (-3 ± √(9 + 720)) : (-6)</v>
      </c>
      <c r="U18" t="str">
        <f t="shared" ca="1" si="18"/>
        <v>= (-3 ± √(729)) : (-6) = (-3 ± 27)) : (-6)</v>
      </c>
      <c r="V18" t="str">
        <f t="shared" ca="1" si="19"/>
        <v>x1 = (-3 + 27) : (-6) = 24 : (-6) = -4</v>
      </c>
      <c r="W18" t="str">
        <f t="shared" ca="1" si="20"/>
        <v>x2 = (-3 - 27) : (-6) = -30 : (-6) = 5</v>
      </c>
    </row>
    <row r="19" spans="1:23" x14ac:dyDescent="0.25">
      <c r="A19">
        <f t="shared" ca="1" si="2"/>
        <v>24</v>
      </c>
      <c r="B19" s="11">
        <f t="shared" ca="1" si="0"/>
        <v>4.7472338186158591E-3</v>
      </c>
      <c r="C19" s="11" t="str">
        <f t="shared" ca="1" si="3"/>
        <v>f(x) = 3x² - 12x - 15</v>
      </c>
      <c r="D19" s="11"/>
      <c r="E19">
        <f t="shared" ca="1" si="4"/>
        <v>3</v>
      </c>
      <c r="F19">
        <f t="shared" ca="1" si="5"/>
        <v>5</v>
      </c>
      <c r="G19">
        <f t="shared" ca="1" si="5"/>
        <v>-1</v>
      </c>
      <c r="H19" t="str">
        <f t="shared" ca="1" si="6"/>
        <v>-</v>
      </c>
      <c r="I19">
        <f t="shared" ca="1" si="7"/>
        <v>-12</v>
      </c>
      <c r="J19" t="str">
        <f t="shared" ca="1" si="8"/>
        <v>-</v>
      </c>
      <c r="K19">
        <f t="shared" ca="1" si="9"/>
        <v>-15</v>
      </c>
      <c r="L19">
        <f t="shared" ca="1" si="10"/>
        <v>3</v>
      </c>
      <c r="M19" t="str">
        <f t="shared" ca="1" si="11"/>
        <v>(-12)</v>
      </c>
      <c r="N19" t="str">
        <f t="shared" ca="1" si="12"/>
        <v>(-15)</v>
      </c>
      <c r="O19" t="str">
        <f t="shared" ca="1" si="13"/>
        <v>+</v>
      </c>
      <c r="P19">
        <f t="shared" ca="1" si="14"/>
        <v>180</v>
      </c>
      <c r="Q19">
        <f t="shared" ca="1" si="1"/>
        <v>3</v>
      </c>
      <c r="R19" t="str">
        <f t="shared" ca="1" si="15"/>
        <v>ABC-Formel: A = 3, B = -12, C = -15</v>
      </c>
      <c r="S19" t="str">
        <f t="shared" ca="1" si="16"/>
        <v>x1/2 = (12 ± √((-12)² - 4 ∙ 3 ∙ (-15))) : (2 ∙ 3)</v>
      </c>
      <c r="T19" t="str">
        <f t="shared" ca="1" si="17"/>
        <v>= (12 ± √(144 + 180)) : (6)</v>
      </c>
      <c r="U19" t="str">
        <f t="shared" ca="1" si="18"/>
        <v>= (12 ± √(324)) : (6) = (12 ± 18)) : (6)</v>
      </c>
      <c r="V19" t="str">
        <f t="shared" ca="1" si="19"/>
        <v>x1 = (12 + 18) : (6) = 30 : 6 = 5</v>
      </c>
      <c r="W19" t="str">
        <f t="shared" ca="1" si="20"/>
        <v>x2 = (12 - 18) : (6) = -6 : 6 = -1</v>
      </c>
    </row>
    <row r="20" spans="1:23" x14ac:dyDescent="0.25">
      <c r="A20">
        <f ca="1">RANK(B20,$B$2:$B$25)</f>
        <v>13</v>
      </c>
      <c r="B20" s="11">
        <f t="shared" ca="1" si="0"/>
        <v>0.69235929039296495</v>
      </c>
      <c r="C20" s="11" t="str">
        <f t="shared" ca="1" si="3"/>
        <v>f(x) = 2x² + 10x + 8</v>
      </c>
      <c r="D20" s="11"/>
      <c r="E20">
        <f t="shared" ca="1" si="4"/>
        <v>2</v>
      </c>
      <c r="F20">
        <f t="shared" ca="1" si="5"/>
        <v>-4</v>
      </c>
      <c r="G20">
        <f t="shared" ca="1" si="5"/>
        <v>-1</v>
      </c>
      <c r="H20" t="str">
        <f t="shared" ca="1" si="6"/>
        <v>+</v>
      </c>
      <c r="I20">
        <f t="shared" ca="1" si="7"/>
        <v>10</v>
      </c>
      <c r="J20" t="str">
        <f t="shared" ca="1" si="8"/>
        <v>+</v>
      </c>
      <c r="K20">
        <f t="shared" ca="1" si="9"/>
        <v>8</v>
      </c>
      <c r="L20">
        <f t="shared" ca="1" si="10"/>
        <v>2</v>
      </c>
      <c r="M20">
        <f t="shared" ca="1" si="11"/>
        <v>10</v>
      </c>
      <c r="N20">
        <f t="shared" ca="1" si="12"/>
        <v>8</v>
      </c>
      <c r="O20" t="str">
        <f t="shared" ca="1" si="13"/>
        <v>-</v>
      </c>
      <c r="P20">
        <f t="shared" ca="1" si="14"/>
        <v>-64</v>
      </c>
      <c r="Q20">
        <f t="shared" ca="1" si="1"/>
        <v>4</v>
      </c>
      <c r="R20" t="str">
        <f t="shared" ca="1" si="15"/>
        <v>ABC-Formel: A = 2, B = 10, C = 8</v>
      </c>
      <c r="S20" t="str">
        <f t="shared" ca="1" si="16"/>
        <v>x1/2 = (-10 ± √(10² - 4 ∙ 2 ∙ 8)) : (2 ∙ 2)</v>
      </c>
      <c r="T20" t="str">
        <f t="shared" ca="1" si="17"/>
        <v>= (-10 ± √(100 - 64)) : (4)</v>
      </c>
      <c r="U20" t="str">
        <f t="shared" ca="1" si="18"/>
        <v>= (-10 ± √(36)) : (4) = (-10 ± 6)) : (4)</v>
      </c>
      <c r="V20" t="str">
        <f t="shared" ca="1" si="19"/>
        <v>x1 = (-10 + 6) : (4) = -4 : 4 = -1</v>
      </c>
      <c r="W20" t="str">
        <f t="shared" ca="1" si="20"/>
        <v>x2 = (-10 - 6) : (4) = -16 : 4 = -4</v>
      </c>
    </row>
    <row r="21" spans="1:23" x14ac:dyDescent="0.25">
      <c r="A21">
        <f ca="1">RANK(B21,$B$2:$B$25)</f>
        <v>4</v>
      </c>
      <c r="B21" s="11">
        <f t="shared" ca="1" si="0"/>
        <v>0.88736684198016236</v>
      </c>
      <c r="C21" s="11" t="str">
        <f t="shared" ca="1" si="3"/>
        <v>f(x) = -2x² - 6x + 36</v>
      </c>
      <c r="D21" s="11"/>
      <c r="E21">
        <f t="shared" ca="1" si="4"/>
        <v>-2</v>
      </c>
      <c r="F21">
        <f t="shared" ca="1" si="5"/>
        <v>-6</v>
      </c>
      <c r="G21">
        <f t="shared" ca="1" si="5"/>
        <v>3</v>
      </c>
      <c r="H21" t="str">
        <f t="shared" ca="1" si="6"/>
        <v>-</v>
      </c>
      <c r="I21">
        <f t="shared" ca="1" si="7"/>
        <v>-6</v>
      </c>
      <c r="J21" t="str">
        <f t="shared" ca="1" si="8"/>
        <v>+</v>
      </c>
      <c r="K21">
        <f t="shared" ca="1" si="9"/>
        <v>36</v>
      </c>
      <c r="L21" t="str">
        <f t="shared" ca="1" si="10"/>
        <v>(-2)</v>
      </c>
      <c r="M21" t="str">
        <f t="shared" ca="1" si="11"/>
        <v>(-6)</v>
      </c>
      <c r="N21">
        <f t="shared" ca="1" si="12"/>
        <v>36</v>
      </c>
      <c r="O21" t="str">
        <f t="shared" ca="1" si="13"/>
        <v>+</v>
      </c>
      <c r="P21">
        <f t="shared" ca="1" si="14"/>
        <v>288</v>
      </c>
      <c r="Q21">
        <f t="shared" ca="1" si="1"/>
        <v>2</v>
      </c>
      <c r="R21" t="str">
        <f t="shared" ca="1" si="15"/>
        <v>ABC-Formel: A = -2, B = -6, C = 36</v>
      </c>
      <c r="S21" t="str">
        <f t="shared" ca="1" si="16"/>
        <v>x1/2 = (6 ± √((-6)² - 4 ∙ (-2) ∙ 36)) : (2 ∙ (-2))</v>
      </c>
      <c r="T21" t="str">
        <f t="shared" ca="1" si="17"/>
        <v>= (6 ± √(36 + 288)) : (-4)</v>
      </c>
      <c r="U21" t="str">
        <f t="shared" ca="1" si="18"/>
        <v>= (6 ± √(324)) : (-4) = (6 ± 18)) : (-4)</v>
      </c>
      <c r="V21" t="str">
        <f t="shared" ca="1" si="19"/>
        <v>x1 = (6 + 18) : (-4) = 24 : (-4) = -6</v>
      </c>
      <c r="W21" t="str">
        <f t="shared" ca="1" si="20"/>
        <v>x2 = (6 - 18) : (-4) = -12 : (-4) = 3</v>
      </c>
    </row>
    <row r="22" spans="1:23" x14ac:dyDescent="0.25">
      <c r="A22">
        <f t="shared" ca="1" si="2"/>
        <v>5</v>
      </c>
      <c r="B22" s="11">
        <f t="shared" ca="1" si="0"/>
        <v>0.86915025786300348</v>
      </c>
      <c r="C22" s="11" t="str">
        <f t="shared" ca="1" si="3"/>
        <v>f(x) = -4x² - 8x + 60</v>
      </c>
      <c r="D22" s="11"/>
      <c r="E22">
        <f t="shared" ca="1" si="4"/>
        <v>-4</v>
      </c>
      <c r="F22">
        <f t="shared" ca="1" si="5"/>
        <v>-5</v>
      </c>
      <c r="G22">
        <f t="shared" ca="1" si="5"/>
        <v>3</v>
      </c>
      <c r="H22" t="str">
        <f t="shared" ca="1" si="6"/>
        <v>-</v>
      </c>
      <c r="I22">
        <f t="shared" ca="1" si="7"/>
        <v>-8</v>
      </c>
      <c r="J22" t="str">
        <f t="shared" ca="1" si="8"/>
        <v>+</v>
      </c>
      <c r="K22">
        <f t="shared" ca="1" si="9"/>
        <v>60</v>
      </c>
      <c r="L22" t="str">
        <f t="shared" ca="1" si="10"/>
        <v>(-4)</v>
      </c>
      <c r="M22" t="str">
        <f t="shared" ca="1" si="11"/>
        <v>(-8)</v>
      </c>
      <c r="N22">
        <f t="shared" ca="1" si="12"/>
        <v>60</v>
      </c>
      <c r="O22" t="str">
        <f t="shared" ca="1" si="13"/>
        <v>+</v>
      </c>
      <c r="P22">
        <f t="shared" ca="1" si="14"/>
        <v>960</v>
      </c>
      <c r="Q22">
        <f t="shared" ca="1" si="1"/>
        <v>5</v>
      </c>
      <c r="R22" t="str">
        <f t="shared" ca="1" si="15"/>
        <v>ABC-Formel: A = -4, B = -8, C = 60</v>
      </c>
      <c r="S22" t="str">
        <f t="shared" ca="1" si="16"/>
        <v>x1/2 = (8 ± √((-8)² - 4 ∙ (-4) ∙ 60)) : (2 ∙ (-4))</v>
      </c>
      <c r="T22" t="str">
        <f t="shared" ca="1" si="17"/>
        <v>= (8 ± √(64 + 960)) : (-8)</v>
      </c>
      <c r="U22" t="str">
        <f t="shared" ca="1" si="18"/>
        <v>= (8 ± √(1024)) : (-8) = (8 ± 32)) : (-8)</v>
      </c>
      <c r="V22" t="str">
        <f t="shared" ca="1" si="19"/>
        <v>x1 = (8 + 32) : (-8) = 40 : (-8) = -5</v>
      </c>
      <c r="W22" t="str">
        <f t="shared" ca="1" si="20"/>
        <v>x2 = (8 - 32) : (-8) = -24 : (-8) = 3</v>
      </c>
    </row>
    <row r="23" spans="1:23" x14ac:dyDescent="0.25">
      <c r="A23">
        <f t="shared" ca="1" si="2"/>
        <v>20</v>
      </c>
      <c r="B23" s="11">
        <f t="shared" ca="1" si="0"/>
        <v>0.12091024418488794</v>
      </c>
      <c r="C23" s="11" t="str">
        <f t="shared" ca="1" si="3"/>
        <v>f(x) = -3x² - 21x - 36</v>
      </c>
      <c r="D23" s="11"/>
      <c r="E23">
        <f t="shared" ca="1" si="4"/>
        <v>-3</v>
      </c>
      <c r="F23">
        <f t="shared" ca="1" si="5"/>
        <v>-4</v>
      </c>
      <c r="G23">
        <f t="shared" ca="1" si="5"/>
        <v>-3</v>
      </c>
      <c r="H23" t="str">
        <f t="shared" ca="1" si="6"/>
        <v>-</v>
      </c>
      <c r="I23">
        <f t="shared" ca="1" si="7"/>
        <v>-21</v>
      </c>
      <c r="J23" t="str">
        <f t="shared" ca="1" si="8"/>
        <v>-</v>
      </c>
      <c r="K23">
        <f t="shared" ca="1" si="9"/>
        <v>-36</v>
      </c>
      <c r="L23" t="str">
        <f t="shared" ca="1" si="10"/>
        <v>(-3)</v>
      </c>
      <c r="M23" t="str">
        <f t="shared" ca="1" si="11"/>
        <v>(-21)</v>
      </c>
      <c r="N23" t="str">
        <f t="shared" ca="1" si="12"/>
        <v>(-36)</v>
      </c>
      <c r="O23" t="str">
        <f t="shared" ca="1" si="13"/>
        <v>-</v>
      </c>
      <c r="P23">
        <f t="shared" ca="1" si="14"/>
        <v>-432</v>
      </c>
      <c r="Q23">
        <f t="shared" ca="1" si="1"/>
        <v>2</v>
      </c>
      <c r="R23" t="str">
        <f t="shared" ca="1" si="15"/>
        <v>ABC-Formel: A = -3, B = -21, C = -36</v>
      </c>
      <c r="S23" t="str">
        <f t="shared" ca="1" si="16"/>
        <v>x1/2 = (21 ± √((-21)² - 4 ∙ (-3) ∙ (-36))) : (2 ∙ (-3))</v>
      </c>
      <c r="T23" t="str">
        <f t="shared" ca="1" si="17"/>
        <v>= (21 ± √(441 - 432)) : (-6)</v>
      </c>
      <c r="U23" t="str">
        <f t="shared" ca="1" si="18"/>
        <v>= (21 ± √(9)) : (-6) = (21 ± 3)) : (-6)</v>
      </c>
      <c r="V23" t="str">
        <f t="shared" ca="1" si="19"/>
        <v>x1 = (21 + 3) : (-6) = 24 : (-6) = -4</v>
      </c>
      <c r="W23" t="str">
        <f t="shared" ca="1" si="20"/>
        <v>x2 = (21 - 3) : (-6) = 18 : (-6) = -3</v>
      </c>
    </row>
    <row r="24" spans="1:23" x14ac:dyDescent="0.25">
      <c r="A24">
        <f t="shared" ca="1" si="2"/>
        <v>9</v>
      </c>
      <c r="B24" s="11">
        <f t="shared" ca="1" si="0"/>
        <v>0.7767099131581906</v>
      </c>
      <c r="C24" s="11" t="str">
        <f t="shared" ca="1" si="3"/>
        <v>f(x) = 1x² - 4x + 4</v>
      </c>
      <c r="D24" s="11"/>
      <c r="E24">
        <f t="shared" ca="1" si="4"/>
        <v>1</v>
      </c>
      <c r="F24">
        <f t="shared" ca="1" si="5"/>
        <v>2</v>
      </c>
      <c r="G24">
        <f t="shared" ca="1" si="5"/>
        <v>2</v>
      </c>
      <c r="H24" t="str">
        <f t="shared" ca="1" si="6"/>
        <v>-</v>
      </c>
      <c r="I24">
        <f t="shared" ca="1" si="7"/>
        <v>-4</v>
      </c>
      <c r="J24" t="str">
        <f t="shared" ca="1" si="8"/>
        <v>+</v>
      </c>
      <c r="K24">
        <f t="shared" ca="1" si="9"/>
        <v>4</v>
      </c>
      <c r="L24">
        <f t="shared" ca="1" si="10"/>
        <v>1</v>
      </c>
      <c r="M24" t="str">
        <f t="shared" ca="1" si="11"/>
        <v>(-4)</v>
      </c>
      <c r="N24">
        <f t="shared" ca="1" si="12"/>
        <v>4</v>
      </c>
      <c r="O24" t="str">
        <f t="shared" ca="1" si="13"/>
        <v>-</v>
      </c>
      <c r="P24">
        <f t="shared" ca="1" si="14"/>
        <v>-16</v>
      </c>
      <c r="Q24">
        <f t="shared" ca="1" si="1"/>
        <v>2</v>
      </c>
      <c r="R24" t="str">
        <f t="shared" ca="1" si="15"/>
        <v>ABC-Formel: A = 1, B = -4, C = 4</v>
      </c>
      <c r="S24" t="str">
        <f t="shared" ca="1" si="16"/>
        <v>x1/2 = (4 ± √((-4)² - 4 ∙ 1 ∙ 4)) : (2 ∙ 1)</v>
      </c>
      <c r="T24" t="str">
        <f t="shared" ca="1" si="17"/>
        <v>= (4 ± √(16 - 16)) : (2)</v>
      </c>
      <c r="U24" t="str">
        <f t="shared" ca="1" si="18"/>
        <v>= (4 ± √(0)) : (2) = (4 ± 0)) : (2)</v>
      </c>
      <c r="V24" t="str">
        <f t="shared" ca="1" si="19"/>
        <v>x1 = (4 + 0) : (2) = 4 : 2 = 2</v>
      </c>
      <c r="W24" t="str">
        <f t="shared" ca="1" si="20"/>
        <v>x2 = (4 - 0) : (2) = 4 : 2 = 2</v>
      </c>
    </row>
    <row r="25" spans="1:23" x14ac:dyDescent="0.25">
      <c r="A25">
        <f t="shared" ca="1" si="2"/>
        <v>7</v>
      </c>
      <c r="B25" s="11">
        <f t="shared" ca="1" si="0"/>
        <v>0.799099077476356</v>
      </c>
      <c r="C25" s="11" t="str">
        <f t="shared" ca="1" si="3"/>
        <v>f(x) = 1x² - 2x - 3</v>
      </c>
      <c r="D25" s="11"/>
      <c r="E25">
        <f t="shared" ca="1" si="4"/>
        <v>1</v>
      </c>
      <c r="F25">
        <f t="shared" ca="1" si="5"/>
        <v>3</v>
      </c>
      <c r="G25">
        <f t="shared" ca="1" si="5"/>
        <v>-1</v>
      </c>
      <c r="H25" t="str">
        <f t="shared" ca="1" si="6"/>
        <v>-</v>
      </c>
      <c r="I25">
        <f t="shared" ca="1" si="7"/>
        <v>-2</v>
      </c>
      <c r="J25" t="str">
        <f t="shared" ca="1" si="8"/>
        <v>-</v>
      </c>
      <c r="K25">
        <f t="shared" ca="1" si="9"/>
        <v>-3</v>
      </c>
      <c r="L25">
        <f t="shared" ca="1" si="10"/>
        <v>1</v>
      </c>
      <c r="M25" t="str">
        <f t="shared" ca="1" si="11"/>
        <v>(-2)</v>
      </c>
      <c r="N25" t="str">
        <f t="shared" ca="1" si="12"/>
        <v>(-3)</v>
      </c>
      <c r="O25" t="str">
        <f t="shared" ca="1" si="13"/>
        <v>+</v>
      </c>
      <c r="P25">
        <f t="shared" ca="1" si="14"/>
        <v>12</v>
      </c>
      <c r="Q25">
        <f t="shared" ca="1" si="1"/>
        <v>4</v>
      </c>
      <c r="R25" t="str">
        <f t="shared" ca="1" si="15"/>
        <v>ABC-Formel: A = 1, B = -2, C = -3</v>
      </c>
      <c r="S25" t="str">
        <f t="shared" ca="1" si="16"/>
        <v>x1/2 = (2 ± √((-2)² - 4 ∙ 1 ∙ (-3))) : (2 ∙ 1)</v>
      </c>
      <c r="T25" t="str">
        <f t="shared" ca="1" si="17"/>
        <v>= (2 ± √(4 + 12)) : (2)</v>
      </c>
      <c r="U25" t="str">
        <f t="shared" ca="1" si="18"/>
        <v>= (2 ± √(16)) : (2) = (2 ± 4)) : (2)</v>
      </c>
      <c r="V25" t="str">
        <f t="shared" ca="1" si="19"/>
        <v>x1 = (2 + 4) : (2) = 6 : 2 = 3</v>
      </c>
      <c r="W25" t="str">
        <f t="shared" ca="1" si="20"/>
        <v>x2 = (2 - 4) : (2) = -2 : 2 = -1</v>
      </c>
    </row>
    <row r="30" spans="1:23" ht="15.5" x14ac:dyDescent="0.35">
      <c r="C30" s="9"/>
      <c r="D30" s="9"/>
      <c r="E30" s="9"/>
    </row>
    <row r="31" spans="1:23" ht="15.5" x14ac:dyDescent="0.35">
      <c r="C31" s="9"/>
      <c r="D31" s="9"/>
      <c r="E31" s="9"/>
    </row>
    <row r="32" spans="1:23" ht="15.5" x14ac:dyDescent="0.35">
      <c r="C32" s="9"/>
      <c r="D32" s="9"/>
      <c r="E32" s="9"/>
    </row>
    <row r="33" spans="3:5" ht="15.5" x14ac:dyDescent="0.35">
      <c r="C33" s="9"/>
      <c r="D33" s="9"/>
      <c r="E33" s="9"/>
    </row>
    <row r="34" spans="3:5" ht="15.5" x14ac:dyDescent="0.35">
      <c r="C34" s="9"/>
      <c r="D34" s="9"/>
      <c r="E34" s="9"/>
    </row>
    <row r="35" spans="3:5" ht="15.5" x14ac:dyDescent="0.35">
      <c r="C35" s="9"/>
      <c r="D35" s="9"/>
      <c r="E35" s="9"/>
    </row>
    <row r="36" spans="3:5" ht="15.5" x14ac:dyDescent="0.35">
      <c r="E36" s="9"/>
    </row>
    <row r="37" spans="3:5" ht="15.5" x14ac:dyDescent="0.35">
      <c r="C37" s="8"/>
      <c r="D37" s="8"/>
      <c r="E37" s="9"/>
    </row>
    <row r="38" spans="3:5" ht="15.5" x14ac:dyDescent="0.35">
      <c r="E38" s="9"/>
    </row>
    <row r="39" spans="3:5" ht="15.5" x14ac:dyDescent="0.35">
      <c r="C39" s="9"/>
      <c r="D39" s="9"/>
      <c r="E39" s="9"/>
    </row>
    <row r="40" spans="3:5" ht="15.5" x14ac:dyDescent="0.35">
      <c r="C40" s="9"/>
      <c r="D40" s="9"/>
      <c r="E40" s="9"/>
    </row>
    <row r="41" spans="3:5" ht="15.5" x14ac:dyDescent="0.35">
      <c r="C41" s="9"/>
      <c r="D41" s="9"/>
      <c r="E41" s="9"/>
    </row>
    <row r="42" spans="3:5" ht="15.5" x14ac:dyDescent="0.35">
      <c r="C42" s="9"/>
      <c r="D42" s="9"/>
      <c r="E42" s="9"/>
    </row>
    <row r="43" spans="3:5" ht="15.5" x14ac:dyDescent="0.35">
      <c r="C43" s="9"/>
      <c r="D43" s="9"/>
      <c r="E43" s="9"/>
    </row>
    <row r="44" spans="3:5" ht="15.5" x14ac:dyDescent="0.35">
      <c r="C44" s="9"/>
      <c r="D44" s="9"/>
      <c r="E44" s="9"/>
    </row>
    <row r="45" spans="3:5" ht="15.5" x14ac:dyDescent="0.35">
      <c r="C45" s="9"/>
      <c r="D45" s="9"/>
      <c r="E45" s="9"/>
    </row>
    <row r="46" spans="3:5" ht="15.5" x14ac:dyDescent="0.35">
      <c r="E46" s="9"/>
    </row>
    <row r="47" spans="3:5" ht="15.5" x14ac:dyDescent="0.35">
      <c r="C47" s="8"/>
      <c r="D47" s="8"/>
      <c r="E47" s="9"/>
    </row>
    <row r="49" spans="3:5" ht="15.5" x14ac:dyDescent="0.35">
      <c r="C49" s="9"/>
      <c r="D49" s="9"/>
      <c r="E49" s="9"/>
    </row>
    <row r="50" spans="3:5" ht="15.5" x14ac:dyDescent="0.35">
      <c r="C50" s="9"/>
      <c r="D50" s="9"/>
      <c r="E50" s="9"/>
    </row>
    <row r="51" spans="3:5" ht="15.5" x14ac:dyDescent="0.35">
      <c r="C51" s="9"/>
      <c r="D51" s="9"/>
      <c r="E51" s="9"/>
    </row>
    <row r="52" spans="3:5" ht="15.5" x14ac:dyDescent="0.35">
      <c r="C52" s="9"/>
      <c r="D52" s="9"/>
      <c r="E52" s="9"/>
    </row>
    <row r="53" spans="3:5" ht="15.5" x14ac:dyDescent="0.35">
      <c r="C53" s="9"/>
      <c r="D53" s="9"/>
      <c r="E53" s="9"/>
    </row>
    <row r="54" spans="3:5" ht="15.5" x14ac:dyDescent="0.35">
      <c r="C54" s="9"/>
      <c r="D54" s="9"/>
      <c r="E54" s="9"/>
    </row>
    <row r="55" spans="3:5" ht="15.5" x14ac:dyDescent="0.35">
      <c r="C55" s="9"/>
      <c r="D55" s="9"/>
      <c r="E55" s="9"/>
    </row>
    <row r="57" spans="3:5" ht="15.5" x14ac:dyDescent="0.35">
      <c r="C57" s="8"/>
      <c r="D57" s="8"/>
    </row>
    <row r="59" spans="3:5" ht="15.5" x14ac:dyDescent="0.35">
      <c r="C59" s="9"/>
      <c r="D59" s="9"/>
      <c r="E59" s="9"/>
    </row>
    <row r="60" spans="3:5" ht="15.5" x14ac:dyDescent="0.35">
      <c r="C60" s="9"/>
      <c r="D60" s="9"/>
      <c r="E60" s="9"/>
    </row>
    <row r="61" spans="3:5" ht="15.5" x14ac:dyDescent="0.35">
      <c r="C61" s="9"/>
      <c r="D61" s="9"/>
      <c r="E61" s="9"/>
    </row>
    <row r="62" spans="3:5" ht="15.5" x14ac:dyDescent="0.35">
      <c r="C62" s="9"/>
      <c r="D62" s="9"/>
      <c r="E62" s="9"/>
    </row>
    <row r="63" spans="3:5" ht="15.5" x14ac:dyDescent="0.35">
      <c r="C63" s="9"/>
      <c r="D63" s="9"/>
      <c r="E63" s="9"/>
    </row>
    <row r="64" spans="3:5" ht="15.5" x14ac:dyDescent="0.35">
      <c r="C64" s="9"/>
      <c r="D64" s="9"/>
      <c r="E64" s="9"/>
    </row>
    <row r="65" spans="3:5" ht="15.5" x14ac:dyDescent="0.35">
      <c r="C65" s="9"/>
      <c r="D65" s="9"/>
      <c r="E65" s="9"/>
    </row>
    <row r="67" spans="3:5" ht="15.5" x14ac:dyDescent="0.35">
      <c r="C67" s="8"/>
      <c r="D67" s="8"/>
    </row>
    <row r="69" spans="3:5" ht="15.5" x14ac:dyDescent="0.35">
      <c r="C69" s="9"/>
      <c r="D69" s="9"/>
      <c r="E69" s="9"/>
    </row>
    <row r="70" spans="3:5" ht="15.5" x14ac:dyDescent="0.35">
      <c r="C70" s="9"/>
      <c r="D70" s="9"/>
      <c r="E70" s="9"/>
    </row>
    <row r="71" spans="3:5" ht="15.5" x14ac:dyDescent="0.35">
      <c r="C71" s="9"/>
      <c r="D71" s="9"/>
      <c r="E71" s="9"/>
    </row>
    <row r="72" spans="3:5" ht="15.5" x14ac:dyDescent="0.35">
      <c r="C72" s="9"/>
      <c r="D72" s="9"/>
      <c r="E72" s="9"/>
    </row>
    <row r="73" spans="3:5" ht="15.5" x14ac:dyDescent="0.35">
      <c r="C73" s="9"/>
      <c r="D73" s="9"/>
      <c r="E73" s="9"/>
    </row>
    <row r="74" spans="3:5" ht="15.5" x14ac:dyDescent="0.35">
      <c r="C74" s="9"/>
      <c r="D74" s="9"/>
      <c r="E74" s="9"/>
    </row>
    <row r="75" spans="3:5" ht="15.5" x14ac:dyDescent="0.35">
      <c r="C75" s="9"/>
      <c r="D75" s="9"/>
      <c r="E75" s="9"/>
    </row>
    <row r="77" spans="3:5" ht="15.5" x14ac:dyDescent="0.35">
      <c r="C77" s="8"/>
      <c r="D77" s="8"/>
    </row>
    <row r="79" spans="3:5" ht="15.5" x14ac:dyDescent="0.35">
      <c r="C79" s="9"/>
      <c r="D79" s="9"/>
      <c r="E79" s="9"/>
    </row>
    <row r="80" spans="3:5" ht="15.5" x14ac:dyDescent="0.35">
      <c r="C80" s="9"/>
      <c r="D80" s="9"/>
      <c r="E80" s="9"/>
    </row>
    <row r="81" spans="3:5" ht="15.5" x14ac:dyDescent="0.35">
      <c r="C81" s="9"/>
      <c r="D81" s="9"/>
      <c r="E81" s="9"/>
    </row>
    <row r="82" spans="3:5" ht="15.5" x14ac:dyDescent="0.35">
      <c r="C82" s="9"/>
      <c r="D82" s="9"/>
      <c r="E82" s="9"/>
    </row>
    <row r="83" spans="3:5" ht="15.5" x14ac:dyDescent="0.35">
      <c r="C83" s="9"/>
      <c r="D83" s="9"/>
      <c r="E83" s="9"/>
    </row>
    <row r="84" spans="3:5" ht="15.5" x14ac:dyDescent="0.35">
      <c r="C84" s="9"/>
      <c r="D84" s="9"/>
      <c r="E84" s="9"/>
    </row>
    <row r="85" spans="3:5" ht="15.5" x14ac:dyDescent="0.35">
      <c r="C85" s="9"/>
      <c r="D85" s="9"/>
      <c r="E85" s="9"/>
    </row>
    <row r="87" spans="3:5" ht="15.5" x14ac:dyDescent="0.35">
      <c r="C87" s="8"/>
      <c r="D87" s="8"/>
    </row>
    <row r="89" spans="3:5" ht="15.5" x14ac:dyDescent="0.35">
      <c r="C89" s="9"/>
      <c r="D89" s="9"/>
      <c r="E89" s="9"/>
    </row>
    <row r="90" spans="3:5" ht="15.5" x14ac:dyDescent="0.35">
      <c r="C90" s="9"/>
      <c r="D90" s="9"/>
      <c r="E90" s="9"/>
    </row>
    <row r="91" spans="3:5" ht="15.5" x14ac:dyDescent="0.35">
      <c r="C91" s="9"/>
      <c r="D91" s="9"/>
      <c r="E91" s="9"/>
    </row>
    <row r="92" spans="3:5" ht="15.5" x14ac:dyDescent="0.35">
      <c r="C92" s="9"/>
      <c r="D92" s="9"/>
      <c r="E92" s="9"/>
    </row>
    <row r="93" spans="3:5" ht="15.5" x14ac:dyDescent="0.35">
      <c r="C93" s="9"/>
      <c r="D93" s="9"/>
      <c r="E93" s="9"/>
    </row>
    <row r="94" spans="3:5" ht="15.5" x14ac:dyDescent="0.35">
      <c r="C94" s="9"/>
      <c r="D94" s="9"/>
      <c r="E94" s="9"/>
    </row>
    <row r="95" spans="3:5" ht="15.5" x14ac:dyDescent="0.35">
      <c r="C95" s="9"/>
      <c r="D95" s="9"/>
      <c r="E95" s="9"/>
    </row>
    <row r="97" spans="3:5" ht="15.5" x14ac:dyDescent="0.35">
      <c r="C97" s="8"/>
      <c r="D97" s="8"/>
    </row>
    <row r="99" spans="3:5" ht="15.5" x14ac:dyDescent="0.35">
      <c r="C99" s="9"/>
      <c r="D99" s="9"/>
      <c r="E99" s="9"/>
    </row>
    <row r="100" spans="3:5" ht="15.5" x14ac:dyDescent="0.35">
      <c r="C100" s="9"/>
      <c r="D100" s="9"/>
      <c r="E100" s="9"/>
    </row>
    <row r="101" spans="3:5" ht="15.5" x14ac:dyDescent="0.35">
      <c r="C101" s="9"/>
      <c r="D101" s="9"/>
      <c r="E101" s="9"/>
    </row>
    <row r="102" spans="3:5" ht="15.5" x14ac:dyDescent="0.35">
      <c r="C102" s="9"/>
      <c r="D102" s="9"/>
      <c r="E102" s="9"/>
    </row>
    <row r="103" spans="3:5" ht="15.5" x14ac:dyDescent="0.35">
      <c r="C103" s="9"/>
      <c r="D103" s="9"/>
      <c r="E103" s="9"/>
    </row>
    <row r="104" spans="3:5" ht="15.5" x14ac:dyDescent="0.35">
      <c r="C104" s="9"/>
      <c r="D104" s="9"/>
      <c r="E104" s="9"/>
    </row>
    <row r="105" spans="3:5" ht="15.5" x14ac:dyDescent="0.35">
      <c r="C105" s="9"/>
      <c r="D105" s="9"/>
      <c r="E105" s="9"/>
    </row>
    <row r="109" spans="3:5" ht="15.5" x14ac:dyDescent="0.35">
      <c r="C109" s="9"/>
      <c r="D109" s="9"/>
      <c r="E109" s="9"/>
    </row>
    <row r="110" spans="3:5" ht="15.5" x14ac:dyDescent="0.35">
      <c r="C110" s="9"/>
      <c r="D110" s="9"/>
      <c r="E110" s="9"/>
    </row>
    <row r="111" spans="3:5" ht="15.5" x14ac:dyDescent="0.35">
      <c r="C111" s="9"/>
      <c r="D111" s="9"/>
      <c r="E111" s="9"/>
    </row>
    <row r="112" spans="3:5" ht="15.5" x14ac:dyDescent="0.35">
      <c r="C112" s="9"/>
      <c r="D112" s="9"/>
      <c r="E112" s="9"/>
    </row>
    <row r="113" spans="3:5" ht="15.5" x14ac:dyDescent="0.35">
      <c r="C113" s="9"/>
      <c r="D113" s="9"/>
      <c r="E113" s="9"/>
    </row>
    <row r="114" spans="3:5" ht="15.5" x14ac:dyDescent="0.35">
      <c r="C114" s="9"/>
      <c r="D114" s="9"/>
      <c r="E114" s="9"/>
    </row>
    <row r="115" spans="3:5" ht="15.5" x14ac:dyDescent="0.35">
      <c r="C115" s="9"/>
      <c r="D115" s="9"/>
      <c r="E115" s="9"/>
    </row>
    <row r="119" spans="3:5" ht="15.5" x14ac:dyDescent="0.35">
      <c r="C119" s="9"/>
      <c r="D119" s="9"/>
      <c r="E119" s="9"/>
    </row>
    <row r="120" spans="3:5" ht="15.5" x14ac:dyDescent="0.35">
      <c r="C120" s="9"/>
      <c r="D120" s="9"/>
      <c r="E120" s="9"/>
    </row>
    <row r="121" spans="3:5" ht="15.5" x14ac:dyDescent="0.35">
      <c r="C121" s="9"/>
      <c r="D121" s="9"/>
      <c r="E121" s="9"/>
    </row>
    <row r="122" spans="3:5" ht="15.5" x14ac:dyDescent="0.35">
      <c r="C122" s="9"/>
      <c r="D122" s="9"/>
      <c r="E122" s="9"/>
    </row>
    <row r="123" spans="3:5" ht="15.5" x14ac:dyDescent="0.35">
      <c r="C123" s="9"/>
      <c r="D123" s="9"/>
      <c r="E123" s="9"/>
    </row>
    <row r="124" spans="3:5" ht="15.5" x14ac:dyDescent="0.35">
      <c r="C124" s="9"/>
      <c r="D124" s="9"/>
      <c r="E124" s="9"/>
    </row>
    <row r="125" spans="3:5" ht="15.5" x14ac:dyDescent="0.35">
      <c r="C125" s="9"/>
      <c r="D125" s="9"/>
      <c r="E125" s="9"/>
    </row>
    <row r="129" spans="3:5" ht="15.5" x14ac:dyDescent="0.35">
      <c r="C129" s="9"/>
      <c r="D129" s="9"/>
      <c r="E129" s="9"/>
    </row>
    <row r="130" spans="3:5" ht="15.5" x14ac:dyDescent="0.35">
      <c r="C130" s="9"/>
      <c r="D130" s="9"/>
      <c r="E130" s="9"/>
    </row>
    <row r="131" spans="3:5" ht="15.5" x14ac:dyDescent="0.35">
      <c r="C131" s="9"/>
      <c r="D131" s="9"/>
      <c r="E131" s="9"/>
    </row>
    <row r="132" spans="3:5" ht="15.5" x14ac:dyDescent="0.35">
      <c r="C132" s="9"/>
      <c r="D132" s="9"/>
      <c r="E132" s="9"/>
    </row>
    <row r="133" spans="3:5" ht="15.5" x14ac:dyDescent="0.35">
      <c r="C133" s="9"/>
      <c r="D133" s="9"/>
      <c r="E133" s="9"/>
    </row>
    <row r="134" spans="3:5" ht="15.5" x14ac:dyDescent="0.35">
      <c r="C134" s="9"/>
      <c r="D134" s="9"/>
      <c r="E134" s="9"/>
    </row>
    <row r="135" spans="3:5" ht="15.5" x14ac:dyDescent="0.35">
      <c r="C135" s="9"/>
      <c r="D135" s="9"/>
      <c r="E135" s="9"/>
    </row>
    <row r="139" spans="3:5" ht="15.5" x14ac:dyDescent="0.35">
      <c r="C139" s="9"/>
      <c r="D139" s="9"/>
      <c r="E139" s="9"/>
    </row>
    <row r="140" spans="3:5" ht="15.5" x14ac:dyDescent="0.35">
      <c r="C140" s="9"/>
      <c r="D140" s="9"/>
      <c r="E140" s="9"/>
    </row>
    <row r="141" spans="3:5" ht="15.5" x14ac:dyDescent="0.35">
      <c r="C141" s="9"/>
      <c r="D141" s="9"/>
      <c r="E141" s="9"/>
    </row>
    <row r="142" spans="3:5" ht="15.5" x14ac:dyDescent="0.35">
      <c r="C142" s="9"/>
      <c r="D142" s="9"/>
      <c r="E142" s="9"/>
    </row>
    <row r="143" spans="3:5" ht="15.5" x14ac:dyDescent="0.35">
      <c r="C143" s="9"/>
      <c r="D143" s="9"/>
      <c r="E143" s="9"/>
    </row>
    <row r="144" spans="3:5" ht="15.5" x14ac:dyDescent="0.35">
      <c r="C144" s="9"/>
      <c r="D144" s="9"/>
      <c r="E144" s="9"/>
    </row>
    <row r="145" spans="3:5" ht="15.5" x14ac:dyDescent="0.35">
      <c r="C145" s="9"/>
      <c r="D145" s="9"/>
      <c r="E145" s="9"/>
    </row>
    <row r="149" spans="3:5" ht="15.5" x14ac:dyDescent="0.35">
      <c r="C149" s="9"/>
      <c r="D149" s="9"/>
      <c r="E149" s="9"/>
    </row>
    <row r="150" spans="3:5" ht="15.5" x14ac:dyDescent="0.35">
      <c r="C150" s="9"/>
      <c r="D150" s="9"/>
      <c r="E150" s="9"/>
    </row>
    <row r="151" spans="3:5" ht="15.5" x14ac:dyDescent="0.35">
      <c r="C151" s="9"/>
      <c r="D151" s="9"/>
      <c r="E151" s="9"/>
    </row>
    <row r="152" spans="3:5" ht="15.5" x14ac:dyDescent="0.35">
      <c r="C152" s="9"/>
      <c r="D152" s="9"/>
      <c r="E152" s="9"/>
    </row>
    <row r="153" spans="3:5" ht="15.5" x14ac:dyDescent="0.35">
      <c r="C153" s="9"/>
      <c r="D153" s="9"/>
      <c r="E153" s="9"/>
    </row>
    <row r="154" spans="3:5" ht="15.5" x14ac:dyDescent="0.35">
      <c r="C154" s="9"/>
      <c r="D154" s="9"/>
      <c r="E154" s="9"/>
    </row>
    <row r="155" spans="3:5" ht="15.5" x14ac:dyDescent="0.35">
      <c r="C155" s="9"/>
      <c r="D155" s="9"/>
      <c r="E155" s="9"/>
    </row>
    <row r="157" spans="3:5" ht="15.5" x14ac:dyDescent="0.35">
      <c r="C157" s="8"/>
      <c r="D157" s="8"/>
    </row>
    <row r="159" spans="3:5" ht="15.5" x14ac:dyDescent="0.35">
      <c r="C159" s="9"/>
      <c r="D159" s="9"/>
      <c r="E159" s="9"/>
    </row>
    <row r="160" spans="3:5" ht="15.5" x14ac:dyDescent="0.35">
      <c r="C160" s="9"/>
      <c r="D160" s="9"/>
      <c r="E160" s="9"/>
    </row>
    <row r="161" spans="3:5" ht="15.5" x14ac:dyDescent="0.35">
      <c r="C161" s="9"/>
      <c r="D161" s="9"/>
      <c r="E161" s="9"/>
    </row>
    <row r="162" spans="3:5" ht="15.5" x14ac:dyDescent="0.35">
      <c r="C162" s="9"/>
      <c r="D162" s="9"/>
      <c r="E162" s="9"/>
    </row>
    <row r="163" spans="3:5" ht="15.5" x14ac:dyDescent="0.35">
      <c r="C163" s="9"/>
      <c r="D163" s="9"/>
      <c r="E163" s="9"/>
    </row>
    <row r="164" spans="3:5" ht="15.5" x14ac:dyDescent="0.35">
      <c r="C164" s="9"/>
      <c r="D164" s="9"/>
      <c r="E164" s="9"/>
    </row>
    <row r="165" spans="3:5" ht="15.5" x14ac:dyDescent="0.35">
      <c r="C165" s="9"/>
      <c r="D165" s="9"/>
      <c r="E165" s="9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1304-9931-4B80-B945-C3F10C333DE9}">
  <dimension ref="B1:AA213"/>
  <sheetViews>
    <sheetView workbookViewId="0">
      <selection activeCell="C1" sqref="C1"/>
    </sheetView>
  </sheetViews>
  <sheetFormatPr baseColWidth="10" defaultColWidth="11.54296875" defaultRowHeight="12.5" x14ac:dyDescent="0.25"/>
  <cols>
    <col min="4" max="4" width="15" customWidth="1"/>
    <col min="5" max="5" width="12" customWidth="1"/>
    <col min="6" max="6" width="15" customWidth="1"/>
    <col min="7" max="8" width="2.6328125" bestFit="1" customWidth="1"/>
    <col min="9" max="9" width="3.453125" bestFit="1" customWidth="1"/>
    <col min="10" max="10" width="3.453125" customWidth="1"/>
    <col min="11" max="11" width="3.453125" bestFit="1" customWidth="1"/>
    <col min="12" max="13" width="4" customWidth="1"/>
    <col min="14" max="14" width="15.453125" customWidth="1"/>
    <col min="15" max="15" width="6.1796875" customWidth="1"/>
    <col min="16" max="16" width="15.6328125" customWidth="1"/>
    <col min="20" max="20" width="14.54296875" bestFit="1" customWidth="1"/>
    <col min="24" max="25" width="21.453125" customWidth="1"/>
    <col min="26" max="26" width="18.81640625" customWidth="1"/>
  </cols>
  <sheetData>
    <row r="1" spans="2:27" x14ac:dyDescent="0.25">
      <c r="G1" t="s">
        <v>18</v>
      </c>
      <c r="H1" t="s">
        <v>19</v>
      </c>
      <c r="I1" t="s">
        <v>108</v>
      </c>
      <c r="K1" t="s">
        <v>109</v>
      </c>
    </row>
    <row r="2" spans="2:27" x14ac:dyDescent="0.25">
      <c r="B2">
        <f t="shared" ref="B2:B32" ca="1" si="0">_xlfn.RANK.EQ(C2,$C$2:$C$32,FALSE)</f>
        <v>16</v>
      </c>
      <c r="C2" s="18">
        <f ca="1">IF(OR(K2=0,M2=0,J2=L2,L2-J2=1,L2-J2=-1),0,RAND())</f>
        <v>0.33752817434212157</v>
      </c>
      <c r="D2" s="19" t="str">
        <f ca="1">-G2*J2&amp;"x "&amp;IF(G2&lt;0,G2,"+ "&amp;G2)&amp;"y = "&amp;G2*K2</f>
        <v>10x + 5y = -10</v>
      </c>
      <c r="E2" s="18" t="str">
        <f t="shared" ref="E2:E32" ca="1" si="1">"y = "&amp;J2&amp;"x "&amp;IF(K2&lt;0,K2,"+ "&amp;K2)</f>
        <v>y = -2x -2</v>
      </c>
      <c r="F2" s="19" t="str">
        <f ca="1">L2*G2&amp;"x "&amp;IF(-G2&lt;0,-G2,"+ "&amp;-G2)&amp;"y = "&amp;-G2*M2</f>
        <v>20x -5y = -80</v>
      </c>
      <c r="G2" s="18">
        <f ca="1">(-1)^RANDBETWEEN(1,2)*RANDBETWEEN(2,5)</f>
        <v>5</v>
      </c>
      <c r="H2" s="18">
        <f t="shared" ref="H2:J20" ca="1" si="2">(-1)^RANDBETWEEN(1,2)*RANDBETWEEN(1,5)</f>
        <v>-3</v>
      </c>
      <c r="I2" s="18">
        <f t="shared" ca="1" si="2"/>
        <v>4</v>
      </c>
      <c r="J2" s="18">
        <f t="shared" ca="1" si="2"/>
        <v>-2</v>
      </c>
      <c r="K2" s="18">
        <f t="shared" ref="K2:K32" ca="1" si="3">I2-H2*J2</f>
        <v>-2</v>
      </c>
      <c r="L2" s="18">
        <f t="shared" ref="L2:L32" ca="1" si="4">(-1)^RANDBETWEEN(1,2)*RANDBETWEEN(1,5)</f>
        <v>4</v>
      </c>
      <c r="M2" s="18">
        <f t="shared" ref="M2:M32" ca="1" si="5">I2-L2*H2</f>
        <v>16</v>
      </c>
      <c r="N2" s="19" t="str">
        <f ca="1">"I + II:      "&amp;-G2*J2+L2*G2&amp;"x = "&amp;G2*K2-G2*M2</f>
        <v>I + II:      30x = -90</v>
      </c>
      <c r="O2" s="19" t="str">
        <f ca="1">IF(-G2*J2+L2*G2&gt;0,"| : "&amp;-G2*J2+L2*G2,"| : ("&amp;-G2*J2+L2*G2&amp;")")</f>
        <v>| : 30</v>
      </c>
      <c r="P2" s="19" t="str">
        <f ca="1">"x = "&amp;H2</f>
        <v>x = -3</v>
      </c>
      <c r="R2" s="19" t="s">
        <v>110</v>
      </c>
      <c r="T2" s="18" t="str">
        <f ca="1">-G2*J2&amp;" · "&amp;IF(H2&lt;0,"("&amp;H2&amp;")",H2)&amp;" "&amp;IF(G2&lt;0,G2,"+ "&amp;G2)&amp;"y = "&amp;G2*K2</f>
        <v>10 · (-3) + 5y = -10</v>
      </c>
      <c r="U2" t="s">
        <v>111</v>
      </c>
      <c r="V2" s="18" t="str">
        <f ca="1">-G2*J2*H2&amp;" "&amp;IF(G2&lt;0,G2,"+ "&amp;G2)&amp;"y = "&amp;G2*K2</f>
        <v>-30 + 5y = -10</v>
      </c>
      <c r="W2" s="18" t="str">
        <f ca="1">"| "&amp;IF(G2*J2*H2&gt;0,"+ "&amp;G2*J2*H2,G2*J2*H2)</f>
        <v>| + 30</v>
      </c>
      <c r="X2" s="19" t="str">
        <f ca="1">G2&amp;"y = "&amp;G2*K2+G2*J2*H2</f>
        <v>5y = 20</v>
      </c>
      <c r="Y2" s="18" t="str">
        <f ca="1">"| : "&amp;IF(G2&lt;0,"("&amp;G2&amp;")",G2)</f>
        <v>| : 5</v>
      </c>
      <c r="Z2" s="19" t="str">
        <f ca="1">"y = "&amp;I2</f>
        <v>y = 4</v>
      </c>
      <c r="AA2" s="19" t="str">
        <f ca="1">"L = { ("&amp;H2&amp;"|"&amp;I2&amp;") }"</f>
        <v>L = { (-3|4) }</v>
      </c>
    </row>
    <row r="3" spans="2:27" x14ac:dyDescent="0.25">
      <c r="B3">
        <f t="shared" ca="1" si="0"/>
        <v>26</v>
      </c>
      <c r="C3" s="18">
        <f t="shared" ref="C3:C32" ca="1" si="6">IF(OR(K3=0,M3=0,J3=L3,L3-J3=1,L3-J3=-1),0,RAND())</f>
        <v>0</v>
      </c>
      <c r="D3" s="19" t="str">
        <f t="shared" ref="D3:D32" ca="1" si="7">-G3*J3&amp;"x "&amp;IF(G3&lt;0,G3,"+ "&amp;G3)&amp;"y = "&amp;G3*K3</f>
        <v>20x + 5y = 0</v>
      </c>
      <c r="E3" s="18" t="str">
        <f t="shared" ca="1" si="1"/>
        <v>y = -4x + 0</v>
      </c>
      <c r="F3" s="19" t="str">
        <f t="shared" ref="F3:F32" ca="1" si="8">L3*G3&amp;"x "&amp;IF(-G3&lt;0,-G3,"+ "&amp;-G3)&amp;"y = "&amp;-G3*M3</f>
        <v>-15x -5y = -5</v>
      </c>
      <c r="G3" s="18">
        <f t="shared" ref="G3:G32" ca="1" si="9">(-1)^RANDBETWEEN(1,2)*RANDBETWEEN(2,5)</f>
        <v>5</v>
      </c>
      <c r="H3" s="18">
        <f t="shared" ca="1" si="2"/>
        <v>-1</v>
      </c>
      <c r="I3" s="18">
        <f t="shared" ca="1" si="2"/>
        <v>4</v>
      </c>
      <c r="J3" s="18">
        <f t="shared" ca="1" si="2"/>
        <v>-4</v>
      </c>
      <c r="K3" s="18">
        <f t="shared" ca="1" si="3"/>
        <v>0</v>
      </c>
      <c r="L3" s="18">
        <f t="shared" ca="1" si="4"/>
        <v>-3</v>
      </c>
      <c r="M3" s="18">
        <f t="shared" ca="1" si="5"/>
        <v>1</v>
      </c>
      <c r="N3" s="19" t="str">
        <f t="shared" ref="N3:N32" ca="1" si="10">"I + II:      "&amp;-G3*J3+L3*G3&amp;"x = "&amp;G3*K3-G3*M3</f>
        <v>I + II:      5x = -5</v>
      </c>
      <c r="O3" s="19" t="str">
        <f t="shared" ref="O3:O32" ca="1" si="11">IF(-G3*J3+L3*G3&gt;0,"| : "&amp;-G3*J3+L3*G3,"| : ("&amp;-G3*J3+L3*G3&amp;")")</f>
        <v>| : 5</v>
      </c>
      <c r="P3" s="19" t="str">
        <f t="shared" ref="P3:P32" ca="1" si="12">"x = "&amp;H3</f>
        <v>x = -1</v>
      </c>
      <c r="R3" s="19" t="s">
        <v>110</v>
      </c>
      <c r="T3" s="18" t="str">
        <f t="shared" ref="T3:T32" ca="1" si="13">-G3*J3&amp;" · "&amp;IF(H3&lt;0,"("&amp;H3&amp;")",H3)&amp;" "&amp;IF(G3&lt;0,G3,"+ "&amp;G3)&amp;"y = "&amp;G3*K3</f>
        <v>20 · (-1) + 5y = 0</v>
      </c>
      <c r="U3" t="s">
        <v>111</v>
      </c>
      <c r="V3" s="18" t="str">
        <f t="shared" ref="V3:V32" ca="1" si="14">-G3*J3*H3&amp;" "&amp;IF(G3&lt;0,G3,"+ "&amp;G3)&amp;"y = "&amp;G3*K3</f>
        <v>-20 + 5y = 0</v>
      </c>
      <c r="W3" s="18" t="str">
        <f t="shared" ref="W3:W32" ca="1" si="15">"| "&amp;IF(G3*J3*H3&gt;0,"+ "&amp;G3*J3*H3,G3*J3*H3)</f>
        <v>| + 20</v>
      </c>
      <c r="X3" s="19" t="str">
        <f t="shared" ref="X3:X32" ca="1" si="16">G3&amp;"y = "&amp;G3*K3+G3*J3*H3</f>
        <v>5y = 20</v>
      </c>
      <c r="Y3" s="18" t="str">
        <f t="shared" ref="Y3:Y32" ca="1" si="17">"| : "&amp;IF(G3&lt;0,"("&amp;G3&amp;")",G3)</f>
        <v>| : 5</v>
      </c>
      <c r="Z3" s="19" t="str">
        <f t="shared" ref="Z3:Z32" ca="1" si="18">"y = "&amp;I3</f>
        <v>y = 4</v>
      </c>
      <c r="AA3" s="19" t="str">
        <f t="shared" ref="AA3:AA32" ca="1" si="19">"L = { ("&amp;H3&amp;"|"&amp;I3&amp;") }"</f>
        <v>L = { (-1|4) }</v>
      </c>
    </row>
    <row r="4" spans="2:27" x14ac:dyDescent="0.25">
      <c r="B4">
        <f t="shared" ca="1" si="0"/>
        <v>11</v>
      </c>
      <c r="C4" s="18">
        <f t="shared" ca="1" si="6"/>
        <v>0.57123305826339421</v>
      </c>
      <c r="D4" s="19" t="str">
        <f t="shared" ca="1" si="7"/>
        <v>-6x -3y = 12</v>
      </c>
      <c r="E4" s="18" t="str">
        <f t="shared" ca="1" si="1"/>
        <v>y = -2x -4</v>
      </c>
      <c r="F4" s="19" t="str">
        <f t="shared" ca="1" si="8"/>
        <v>-6x + 3y = 24</v>
      </c>
      <c r="G4" s="18">
        <f t="shared" ca="1" si="9"/>
        <v>-3</v>
      </c>
      <c r="H4" s="18">
        <f t="shared" ca="1" si="2"/>
        <v>-3</v>
      </c>
      <c r="I4" s="18">
        <f t="shared" ca="1" si="2"/>
        <v>2</v>
      </c>
      <c r="J4" s="18">
        <f t="shared" ca="1" si="2"/>
        <v>-2</v>
      </c>
      <c r="K4" s="18">
        <f t="shared" ca="1" si="3"/>
        <v>-4</v>
      </c>
      <c r="L4" s="18">
        <f t="shared" ca="1" si="4"/>
        <v>2</v>
      </c>
      <c r="M4" s="18">
        <f t="shared" ca="1" si="5"/>
        <v>8</v>
      </c>
      <c r="N4" s="19" t="str">
        <f t="shared" ca="1" si="10"/>
        <v>I + II:      -12x = 36</v>
      </c>
      <c r="O4" s="19" t="str">
        <f t="shared" ca="1" si="11"/>
        <v>| : (-12)</v>
      </c>
      <c r="P4" s="19" t="str">
        <f t="shared" ca="1" si="12"/>
        <v>x = -3</v>
      </c>
      <c r="R4" s="19" t="s">
        <v>110</v>
      </c>
      <c r="T4" s="18" t="str">
        <f t="shared" ca="1" si="13"/>
        <v>-6 · (-3) -3y = 12</v>
      </c>
      <c r="U4" t="s">
        <v>111</v>
      </c>
      <c r="V4" s="18" t="str">
        <f t="shared" ca="1" si="14"/>
        <v>18 -3y = 12</v>
      </c>
      <c r="W4" s="18" t="str">
        <f t="shared" ca="1" si="15"/>
        <v>| -18</v>
      </c>
      <c r="X4" s="19" t="str">
        <f t="shared" ca="1" si="16"/>
        <v>-3y = -6</v>
      </c>
      <c r="Y4" s="18" t="str">
        <f t="shared" ca="1" si="17"/>
        <v>| : (-3)</v>
      </c>
      <c r="Z4" s="19" t="str">
        <f t="shared" ca="1" si="18"/>
        <v>y = 2</v>
      </c>
      <c r="AA4" s="19" t="str">
        <f t="shared" ca="1" si="19"/>
        <v>L = { (-3|2) }</v>
      </c>
    </row>
    <row r="5" spans="2:27" x14ac:dyDescent="0.25">
      <c r="B5">
        <f t="shared" ca="1" si="0"/>
        <v>7</v>
      </c>
      <c r="C5" s="18">
        <f t="shared" ca="1" si="6"/>
        <v>0.7771185835721971</v>
      </c>
      <c r="D5" s="19" t="str">
        <f t="shared" ca="1" si="7"/>
        <v>3x -3y = -3</v>
      </c>
      <c r="E5" s="18" t="str">
        <f t="shared" ca="1" si="1"/>
        <v>y = 1x + 1</v>
      </c>
      <c r="F5" s="19" t="str">
        <f t="shared" ca="1" si="8"/>
        <v>6x + 3y = 39</v>
      </c>
      <c r="G5" s="18">
        <f t="shared" ca="1" si="9"/>
        <v>-3</v>
      </c>
      <c r="H5" s="18">
        <f t="shared" ca="1" si="2"/>
        <v>4</v>
      </c>
      <c r="I5" s="18">
        <f t="shared" ca="1" si="2"/>
        <v>5</v>
      </c>
      <c r="J5" s="18">
        <f t="shared" ca="1" si="2"/>
        <v>1</v>
      </c>
      <c r="K5" s="18">
        <f t="shared" ca="1" si="3"/>
        <v>1</v>
      </c>
      <c r="L5" s="18">
        <f t="shared" ca="1" si="4"/>
        <v>-2</v>
      </c>
      <c r="M5" s="18">
        <f t="shared" ca="1" si="5"/>
        <v>13</v>
      </c>
      <c r="N5" s="19" t="str">
        <f t="shared" ca="1" si="10"/>
        <v>I + II:      9x = 36</v>
      </c>
      <c r="O5" s="19" t="str">
        <f t="shared" ca="1" si="11"/>
        <v>| : 9</v>
      </c>
      <c r="P5" s="19" t="str">
        <f t="shared" ca="1" si="12"/>
        <v>x = 4</v>
      </c>
      <c r="R5" s="19" t="s">
        <v>110</v>
      </c>
      <c r="T5" s="18" t="str">
        <f t="shared" ca="1" si="13"/>
        <v>3 · 4 -3y = -3</v>
      </c>
      <c r="U5" t="s">
        <v>111</v>
      </c>
      <c r="V5" s="18" t="str">
        <f t="shared" ca="1" si="14"/>
        <v>12 -3y = -3</v>
      </c>
      <c r="W5" s="18" t="str">
        <f t="shared" ca="1" si="15"/>
        <v>| -12</v>
      </c>
      <c r="X5" s="19" t="str">
        <f t="shared" ca="1" si="16"/>
        <v>-3y = -15</v>
      </c>
      <c r="Y5" s="18" t="str">
        <f t="shared" ca="1" si="17"/>
        <v>| : (-3)</v>
      </c>
      <c r="Z5" s="19" t="str">
        <f t="shared" ca="1" si="18"/>
        <v>y = 5</v>
      </c>
      <c r="AA5" s="19" t="str">
        <f t="shared" ca="1" si="19"/>
        <v>L = { (4|5) }</v>
      </c>
    </row>
    <row r="6" spans="2:27" x14ac:dyDescent="0.25">
      <c r="B6">
        <f t="shared" ca="1" si="0"/>
        <v>26</v>
      </c>
      <c r="C6" s="18">
        <f t="shared" ca="1" si="6"/>
        <v>0</v>
      </c>
      <c r="D6" s="19" t="str">
        <f t="shared" ca="1" si="7"/>
        <v>-10x + 2y = 26</v>
      </c>
      <c r="E6" s="18" t="str">
        <f t="shared" ca="1" si="1"/>
        <v>y = 5x + 13</v>
      </c>
      <c r="F6" s="19" t="str">
        <f t="shared" ca="1" si="8"/>
        <v>8x -2y = -20</v>
      </c>
      <c r="G6" s="18">
        <f t="shared" ca="1" si="9"/>
        <v>2</v>
      </c>
      <c r="H6" s="18">
        <f t="shared" ca="1" si="2"/>
        <v>-3</v>
      </c>
      <c r="I6" s="18">
        <f t="shared" ca="1" si="2"/>
        <v>-2</v>
      </c>
      <c r="J6" s="18">
        <f t="shared" ca="1" si="2"/>
        <v>5</v>
      </c>
      <c r="K6" s="18">
        <f t="shared" ca="1" si="3"/>
        <v>13</v>
      </c>
      <c r="L6" s="18">
        <f t="shared" ca="1" si="4"/>
        <v>4</v>
      </c>
      <c r="M6" s="18">
        <f t="shared" ca="1" si="5"/>
        <v>10</v>
      </c>
      <c r="N6" s="19" t="str">
        <f t="shared" ca="1" si="10"/>
        <v>I + II:      -2x = 6</v>
      </c>
      <c r="O6" s="19" t="str">
        <f t="shared" ca="1" si="11"/>
        <v>| : (-2)</v>
      </c>
      <c r="P6" s="19" t="str">
        <f t="shared" ca="1" si="12"/>
        <v>x = -3</v>
      </c>
      <c r="R6" s="19" t="s">
        <v>110</v>
      </c>
      <c r="T6" s="18" t="str">
        <f t="shared" ca="1" si="13"/>
        <v>-10 · (-3) + 2y = 26</v>
      </c>
      <c r="U6" t="s">
        <v>111</v>
      </c>
      <c r="V6" s="18" t="str">
        <f t="shared" ca="1" si="14"/>
        <v>30 + 2y = 26</v>
      </c>
      <c r="W6" s="18" t="str">
        <f t="shared" ca="1" si="15"/>
        <v>| -30</v>
      </c>
      <c r="X6" s="19" t="str">
        <f t="shared" ca="1" si="16"/>
        <v>2y = -4</v>
      </c>
      <c r="Y6" s="18" t="str">
        <f t="shared" ca="1" si="17"/>
        <v>| : 2</v>
      </c>
      <c r="Z6" s="19" t="str">
        <f t="shared" ca="1" si="18"/>
        <v>y = -2</v>
      </c>
      <c r="AA6" s="19" t="str">
        <f t="shared" ca="1" si="19"/>
        <v>L = { (-3|-2) }</v>
      </c>
    </row>
    <row r="7" spans="2:27" x14ac:dyDescent="0.25">
      <c r="B7">
        <f t="shared" ca="1" si="0"/>
        <v>26</v>
      </c>
      <c r="C7" s="18">
        <f t="shared" ca="1" si="6"/>
        <v>0</v>
      </c>
      <c r="D7" s="19" t="str">
        <f t="shared" ca="1" si="7"/>
        <v>5x -5y = -10</v>
      </c>
      <c r="E7" s="18" t="str">
        <f t="shared" ca="1" si="1"/>
        <v>y = 1x + 2</v>
      </c>
      <c r="F7" s="19" t="str">
        <f t="shared" ca="1" si="8"/>
        <v>-5x + 5y = 10</v>
      </c>
      <c r="G7" s="18">
        <f t="shared" ca="1" si="9"/>
        <v>-5</v>
      </c>
      <c r="H7" s="18">
        <f t="shared" ca="1" si="2"/>
        <v>3</v>
      </c>
      <c r="I7" s="18">
        <f t="shared" ca="1" si="2"/>
        <v>5</v>
      </c>
      <c r="J7" s="18">
        <f t="shared" ca="1" si="2"/>
        <v>1</v>
      </c>
      <c r="K7" s="18">
        <f t="shared" ca="1" si="3"/>
        <v>2</v>
      </c>
      <c r="L7" s="18">
        <f t="shared" ca="1" si="4"/>
        <v>1</v>
      </c>
      <c r="M7" s="18">
        <f t="shared" ca="1" si="5"/>
        <v>2</v>
      </c>
      <c r="N7" s="19" t="str">
        <f t="shared" ca="1" si="10"/>
        <v>I + II:      0x = 0</v>
      </c>
      <c r="O7" s="19" t="str">
        <f t="shared" ca="1" si="11"/>
        <v>| : (0)</v>
      </c>
      <c r="P7" s="19" t="str">
        <f t="shared" ca="1" si="12"/>
        <v>x = 3</v>
      </c>
      <c r="R7" s="19" t="s">
        <v>110</v>
      </c>
      <c r="T7" s="18" t="str">
        <f t="shared" ca="1" si="13"/>
        <v>5 · 3 -5y = -10</v>
      </c>
      <c r="U7" t="s">
        <v>111</v>
      </c>
      <c r="V7" s="18" t="str">
        <f t="shared" ca="1" si="14"/>
        <v>15 -5y = -10</v>
      </c>
      <c r="W7" s="18" t="str">
        <f t="shared" ca="1" si="15"/>
        <v>| -15</v>
      </c>
      <c r="X7" s="19" t="str">
        <f t="shared" ca="1" si="16"/>
        <v>-5y = -25</v>
      </c>
      <c r="Y7" s="18" t="str">
        <f t="shared" ca="1" si="17"/>
        <v>| : (-5)</v>
      </c>
      <c r="Z7" s="19" t="str">
        <f t="shared" ca="1" si="18"/>
        <v>y = 5</v>
      </c>
      <c r="AA7" s="19" t="str">
        <f t="shared" ca="1" si="19"/>
        <v>L = { (3|5) }</v>
      </c>
    </row>
    <row r="8" spans="2:27" x14ac:dyDescent="0.25">
      <c r="B8">
        <f t="shared" ca="1" si="0"/>
        <v>13</v>
      </c>
      <c r="C8" s="18">
        <f t="shared" ca="1" si="6"/>
        <v>0.46757024759393917</v>
      </c>
      <c r="D8" s="19" t="str">
        <f t="shared" ca="1" si="7"/>
        <v>-10x -2y = -8</v>
      </c>
      <c r="E8" s="18" t="str">
        <f t="shared" ca="1" si="1"/>
        <v>y = -5x + 4</v>
      </c>
      <c r="F8" s="19" t="str">
        <f t="shared" ca="1" si="8"/>
        <v>6x + 2y = 4</v>
      </c>
      <c r="G8" s="18">
        <f t="shared" ca="1" si="9"/>
        <v>-2</v>
      </c>
      <c r="H8" s="18">
        <f t="shared" ca="1" si="2"/>
        <v>1</v>
      </c>
      <c r="I8" s="18">
        <f t="shared" ca="1" si="2"/>
        <v>-1</v>
      </c>
      <c r="J8" s="18">
        <f t="shared" ca="1" si="2"/>
        <v>-5</v>
      </c>
      <c r="K8" s="18">
        <f t="shared" ca="1" si="3"/>
        <v>4</v>
      </c>
      <c r="L8" s="18">
        <f t="shared" ca="1" si="4"/>
        <v>-3</v>
      </c>
      <c r="M8" s="18">
        <f t="shared" ca="1" si="5"/>
        <v>2</v>
      </c>
      <c r="N8" s="19" t="str">
        <f t="shared" ca="1" si="10"/>
        <v>I + II:      -4x = -4</v>
      </c>
      <c r="O8" s="19" t="str">
        <f t="shared" ca="1" si="11"/>
        <v>| : (-4)</v>
      </c>
      <c r="P8" s="19" t="str">
        <f t="shared" ca="1" si="12"/>
        <v>x = 1</v>
      </c>
      <c r="R8" s="19" t="s">
        <v>110</v>
      </c>
      <c r="T8" s="18" t="str">
        <f t="shared" ca="1" si="13"/>
        <v>-10 · 1 -2y = -8</v>
      </c>
      <c r="U8" t="s">
        <v>111</v>
      </c>
      <c r="V8" s="18" t="str">
        <f t="shared" ca="1" si="14"/>
        <v>-10 -2y = -8</v>
      </c>
      <c r="W8" s="18" t="str">
        <f t="shared" ca="1" si="15"/>
        <v>| + 10</v>
      </c>
      <c r="X8" s="19" t="str">
        <f t="shared" ca="1" si="16"/>
        <v>-2y = 2</v>
      </c>
      <c r="Y8" s="18" t="str">
        <f t="shared" ca="1" si="17"/>
        <v>| : (-2)</v>
      </c>
      <c r="Z8" s="19" t="str">
        <f t="shared" ca="1" si="18"/>
        <v>y = -1</v>
      </c>
      <c r="AA8" s="19" t="str">
        <f t="shared" ca="1" si="19"/>
        <v>L = { (1|-1) }</v>
      </c>
    </row>
    <row r="9" spans="2:27" x14ac:dyDescent="0.25">
      <c r="B9">
        <f t="shared" ca="1" si="0"/>
        <v>18</v>
      </c>
      <c r="C9" s="18">
        <f t="shared" ca="1" si="6"/>
        <v>0.30930602035344423</v>
      </c>
      <c r="D9" s="19" t="str">
        <f t="shared" ca="1" si="7"/>
        <v>-16x -4y = 56</v>
      </c>
      <c r="E9" s="18" t="str">
        <f t="shared" ca="1" si="1"/>
        <v>y = -4x -14</v>
      </c>
      <c r="F9" s="19" t="str">
        <f t="shared" ca="1" si="8"/>
        <v>-16x + 4y = 40</v>
      </c>
      <c r="G9" s="18">
        <f t="shared" ca="1" si="9"/>
        <v>-4</v>
      </c>
      <c r="H9" s="18">
        <f t="shared" ca="1" si="2"/>
        <v>-3</v>
      </c>
      <c r="I9" s="18">
        <f t="shared" ca="1" si="2"/>
        <v>-2</v>
      </c>
      <c r="J9" s="18">
        <f t="shared" ca="1" si="2"/>
        <v>-4</v>
      </c>
      <c r="K9" s="18">
        <f t="shared" ca="1" si="3"/>
        <v>-14</v>
      </c>
      <c r="L9" s="18">
        <f t="shared" ca="1" si="4"/>
        <v>4</v>
      </c>
      <c r="M9" s="18">
        <f t="shared" ca="1" si="5"/>
        <v>10</v>
      </c>
      <c r="N9" s="19" t="str">
        <f t="shared" ca="1" si="10"/>
        <v>I + II:      -32x = 96</v>
      </c>
      <c r="O9" s="19" t="str">
        <f t="shared" ca="1" si="11"/>
        <v>| : (-32)</v>
      </c>
      <c r="P9" s="19" t="str">
        <f t="shared" ca="1" si="12"/>
        <v>x = -3</v>
      </c>
      <c r="R9" s="19" t="s">
        <v>110</v>
      </c>
      <c r="T9" s="18" t="str">
        <f t="shared" ca="1" si="13"/>
        <v>-16 · (-3) -4y = 56</v>
      </c>
      <c r="U9" t="s">
        <v>111</v>
      </c>
      <c r="V9" s="18" t="str">
        <f t="shared" ca="1" si="14"/>
        <v>48 -4y = 56</v>
      </c>
      <c r="W9" s="18" t="str">
        <f t="shared" ca="1" si="15"/>
        <v>| -48</v>
      </c>
      <c r="X9" s="19" t="str">
        <f t="shared" ca="1" si="16"/>
        <v>-4y = 8</v>
      </c>
      <c r="Y9" s="18" t="str">
        <f t="shared" ca="1" si="17"/>
        <v>| : (-4)</v>
      </c>
      <c r="Z9" s="19" t="str">
        <f t="shared" ca="1" si="18"/>
        <v>y = -2</v>
      </c>
      <c r="AA9" s="19" t="str">
        <f t="shared" ca="1" si="19"/>
        <v>L = { (-3|-2) }</v>
      </c>
    </row>
    <row r="10" spans="2:27" x14ac:dyDescent="0.25">
      <c r="B10">
        <f t="shared" ca="1" si="0"/>
        <v>8</v>
      </c>
      <c r="C10" s="18">
        <f t="shared" ca="1" si="6"/>
        <v>0.76438500358403294</v>
      </c>
      <c r="D10" s="19" t="str">
        <f t="shared" ca="1" si="7"/>
        <v>8x + 4y = 4</v>
      </c>
      <c r="E10" s="18" t="str">
        <f t="shared" ca="1" si="1"/>
        <v>y = -2x + 1</v>
      </c>
      <c r="F10" s="19" t="str">
        <f t="shared" ca="1" si="8"/>
        <v>16x -4y = 44</v>
      </c>
      <c r="G10" s="18">
        <f t="shared" ca="1" si="9"/>
        <v>4</v>
      </c>
      <c r="H10" s="18">
        <f t="shared" ca="1" si="2"/>
        <v>2</v>
      </c>
      <c r="I10" s="18">
        <f t="shared" ca="1" si="2"/>
        <v>-3</v>
      </c>
      <c r="J10" s="18">
        <f t="shared" ca="1" si="2"/>
        <v>-2</v>
      </c>
      <c r="K10" s="18">
        <f t="shared" ca="1" si="3"/>
        <v>1</v>
      </c>
      <c r="L10" s="18">
        <f t="shared" ca="1" si="4"/>
        <v>4</v>
      </c>
      <c r="M10" s="18">
        <f t="shared" ca="1" si="5"/>
        <v>-11</v>
      </c>
      <c r="N10" s="19" t="str">
        <f t="shared" ca="1" si="10"/>
        <v>I + II:      24x = 48</v>
      </c>
      <c r="O10" s="19" t="str">
        <f t="shared" ca="1" si="11"/>
        <v>| : 24</v>
      </c>
      <c r="P10" s="19" t="str">
        <f t="shared" ca="1" si="12"/>
        <v>x = 2</v>
      </c>
      <c r="R10" s="19" t="s">
        <v>110</v>
      </c>
      <c r="T10" s="18" t="str">
        <f t="shared" ca="1" si="13"/>
        <v>8 · 2 + 4y = 4</v>
      </c>
      <c r="U10" t="s">
        <v>111</v>
      </c>
      <c r="V10" s="18" t="str">
        <f t="shared" ca="1" si="14"/>
        <v>16 + 4y = 4</v>
      </c>
      <c r="W10" s="18" t="str">
        <f t="shared" ca="1" si="15"/>
        <v>| -16</v>
      </c>
      <c r="X10" s="19" t="str">
        <f t="shared" ca="1" si="16"/>
        <v>4y = -12</v>
      </c>
      <c r="Y10" s="18" t="str">
        <f t="shared" ca="1" si="17"/>
        <v>| : 4</v>
      </c>
      <c r="Z10" s="19" t="str">
        <f t="shared" ca="1" si="18"/>
        <v>y = -3</v>
      </c>
      <c r="AA10" s="19" t="str">
        <f t="shared" ca="1" si="19"/>
        <v>L = { (2|-3) }</v>
      </c>
    </row>
    <row r="11" spans="2:27" x14ac:dyDescent="0.25">
      <c r="B11">
        <f t="shared" ca="1" si="0"/>
        <v>10</v>
      </c>
      <c r="C11" s="18">
        <f t="shared" ca="1" si="6"/>
        <v>0.58388594524173909</v>
      </c>
      <c r="D11" s="19" t="str">
        <f t="shared" ca="1" si="7"/>
        <v>-6x -3y = -3</v>
      </c>
      <c r="E11" s="18" t="str">
        <f t="shared" ca="1" si="1"/>
        <v>y = -2x + 1</v>
      </c>
      <c r="F11" s="19" t="str">
        <f t="shared" ca="1" si="8"/>
        <v>-9x + 3y = 33</v>
      </c>
      <c r="G11" s="18">
        <f t="shared" ca="1" si="9"/>
        <v>-3</v>
      </c>
      <c r="H11" s="18">
        <f t="shared" ca="1" si="2"/>
        <v>-2</v>
      </c>
      <c r="I11" s="18">
        <f t="shared" ca="1" si="2"/>
        <v>5</v>
      </c>
      <c r="J11" s="18">
        <f t="shared" ca="1" si="2"/>
        <v>-2</v>
      </c>
      <c r="K11" s="18">
        <f t="shared" ca="1" si="3"/>
        <v>1</v>
      </c>
      <c r="L11" s="18">
        <f t="shared" ca="1" si="4"/>
        <v>3</v>
      </c>
      <c r="M11" s="18">
        <f t="shared" ca="1" si="5"/>
        <v>11</v>
      </c>
      <c r="N11" s="19" t="str">
        <f t="shared" ca="1" si="10"/>
        <v>I + II:      -15x = 30</v>
      </c>
      <c r="O11" s="19" t="str">
        <f t="shared" ca="1" si="11"/>
        <v>| : (-15)</v>
      </c>
      <c r="P11" s="19" t="str">
        <f t="shared" ca="1" si="12"/>
        <v>x = -2</v>
      </c>
      <c r="R11" s="19" t="s">
        <v>110</v>
      </c>
      <c r="T11" s="18" t="str">
        <f t="shared" ca="1" si="13"/>
        <v>-6 · (-2) -3y = -3</v>
      </c>
      <c r="U11" t="s">
        <v>111</v>
      </c>
      <c r="V11" s="18" t="str">
        <f t="shared" ca="1" si="14"/>
        <v>12 -3y = -3</v>
      </c>
      <c r="W11" s="18" t="str">
        <f t="shared" ca="1" si="15"/>
        <v>| -12</v>
      </c>
      <c r="X11" s="19" t="str">
        <f t="shared" ca="1" si="16"/>
        <v>-3y = -15</v>
      </c>
      <c r="Y11" s="18" t="str">
        <f t="shared" ca="1" si="17"/>
        <v>| : (-3)</v>
      </c>
      <c r="Z11" s="19" t="str">
        <f t="shared" ca="1" si="18"/>
        <v>y = 5</v>
      </c>
      <c r="AA11" s="19" t="str">
        <f t="shared" ca="1" si="19"/>
        <v>L = { (-2|5) }</v>
      </c>
    </row>
    <row r="12" spans="2:27" x14ac:dyDescent="0.25">
      <c r="B12">
        <f t="shared" ca="1" si="0"/>
        <v>4</v>
      </c>
      <c r="C12" s="18">
        <f t="shared" ca="1" si="6"/>
        <v>0.8634535445463013</v>
      </c>
      <c r="D12" s="19" t="str">
        <f t="shared" ca="1" si="7"/>
        <v>-9x + 3y = 36</v>
      </c>
      <c r="E12" s="18" t="str">
        <f t="shared" ca="1" si="1"/>
        <v>y = 3x + 12</v>
      </c>
      <c r="F12" s="19" t="str">
        <f t="shared" ca="1" si="8"/>
        <v>-12x -3y = 27</v>
      </c>
      <c r="G12" s="18">
        <f t="shared" ca="1" si="9"/>
        <v>3</v>
      </c>
      <c r="H12" s="18">
        <f t="shared" ca="1" si="2"/>
        <v>-3</v>
      </c>
      <c r="I12" s="18">
        <f t="shared" ca="1" si="2"/>
        <v>3</v>
      </c>
      <c r="J12" s="18">
        <f t="shared" ca="1" si="2"/>
        <v>3</v>
      </c>
      <c r="K12" s="18">
        <f t="shared" ca="1" si="3"/>
        <v>12</v>
      </c>
      <c r="L12" s="18">
        <f t="shared" ca="1" si="4"/>
        <v>-4</v>
      </c>
      <c r="M12" s="18">
        <f t="shared" ca="1" si="5"/>
        <v>-9</v>
      </c>
      <c r="N12" s="19" t="str">
        <f t="shared" ca="1" si="10"/>
        <v>I + II:      -21x = 63</v>
      </c>
      <c r="O12" s="19" t="str">
        <f t="shared" ca="1" si="11"/>
        <v>| : (-21)</v>
      </c>
      <c r="P12" s="19" t="str">
        <f t="shared" ca="1" si="12"/>
        <v>x = -3</v>
      </c>
      <c r="R12" s="19" t="s">
        <v>110</v>
      </c>
      <c r="T12" s="18" t="str">
        <f t="shared" ca="1" si="13"/>
        <v>-9 · (-3) + 3y = 36</v>
      </c>
      <c r="U12" t="s">
        <v>111</v>
      </c>
      <c r="V12" s="18" t="str">
        <f t="shared" ca="1" si="14"/>
        <v>27 + 3y = 36</v>
      </c>
      <c r="W12" s="18" t="str">
        <f t="shared" ca="1" si="15"/>
        <v>| -27</v>
      </c>
      <c r="X12" s="19" t="str">
        <f t="shared" ca="1" si="16"/>
        <v>3y = 9</v>
      </c>
      <c r="Y12" s="18" t="str">
        <f t="shared" ca="1" si="17"/>
        <v>| : 3</v>
      </c>
      <c r="Z12" s="19" t="str">
        <f t="shared" ca="1" si="18"/>
        <v>y = 3</v>
      </c>
      <c r="AA12" s="19" t="str">
        <f t="shared" ca="1" si="19"/>
        <v>L = { (-3|3) }</v>
      </c>
    </row>
    <row r="13" spans="2:27" x14ac:dyDescent="0.25">
      <c r="B13">
        <f t="shared" ca="1" si="0"/>
        <v>24</v>
      </c>
      <c r="C13" s="18">
        <f t="shared" ca="1" si="6"/>
        <v>9.6646212574096557E-2</v>
      </c>
      <c r="D13" s="19" t="str">
        <f t="shared" ca="1" si="7"/>
        <v>20x -5y = 120</v>
      </c>
      <c r="E13" s="18" t="str">
        <f t="shared" ca="1" si="1"/>
        <v>y = 4x -24</v>
      </c>
      <c r="F13" s="19" t="str">
        <f t="shared" ca="1" si="8"/>
        <v>20x + 5y = 80</v>
      </c>
      <c r="G13" s="18">
        <f t="shared" ca="1" si="9"/>
        <v>-5</v>
      </c>
      <c r="H13" s="18">
        <f t="shared" ca="1" si="2"/>
        <v>5</v>
      </c>
      <c r="I13" s="18">
        <f t="shared" ca="1" si="2"/>
        <v>-4</v>
      </c>
      <c r="J13" s="18">
        <f t="shared" ca="1" si="2"/>
        <v>4</v>
      </c>
      <c r="K13" s="18">
        <f t="shared" ca="1" si="3"/>
        <v>-24</v>
      </c>
      <c r="L13" s="18">
        <f t="shared" ca="1" si="4"/>
        <v>-4</v>
      </c>
      <c r="M13" s="18">
        <f t="shared" ca="1" si="5"/>
        <v>16</v>
      </c>
      <c r="N13" s="19" t="str">
        <f t="shared" ca="1" si="10"/>
        <v>I + II:      40x = 200</v>
      </c>
      <c r="O13" s="19" t="str">
        <f t="shared" ca="1" si="11"/>
        <v>| : 40</v>
      </c>
      <c r="P13" s="19" t="str">
        <f t="shared" ca="1" si="12"/>
        <v>x = 5</v>
      </c>
      <c r="R13" s="19" t="s">
        <v>110</v>
      </c>
      <c r="T13" s="18" t="str">
        <f t="shared" ca="1" si="13"/>
        <v>20 · 5 -5y = 120</v>
      </c>
      <c r="U13" t="s">
        <v>111</v>
      </c>
      <c r="V13" s="18" t="str">
        <f t="shared" ca="1" si="14"/>
        <v>100 -5y = 120</v>
      </c>
      <c r="W13" s="18" t="str">
        <f t="shared" ca="1" si="15"/>
        <v>| -100</v>
      </c>
      <c r="X13" s="19" t="str">
        <f t="shared" ca="1" si="16"/>
        <v>-5y = 20</v>
      </c>
      <c r="Y13" s="18" t="str">
        <f t="shared" ca="1" si="17"/>
        <v>| : (-5)</v>
      </c>
      <c r="Z13" s="19" t="str">
        <f t="shared" ca="1" si="18"/>
        <v>y = -4</v>
      </c>
      <c r="AA13" s="19" t="str">
        <f t="shared" ca="1" si="19"/>
        <v>L = { (5|-4) }</v>
      </c>
    </row>
    <row r="14" spans="2:27" x14ac:dyDescent="0.25">
      <c r="B14">
        <f t="shared" ca="1" si="0"/>
        <v>26</v>
      </c>
      <c r="C14" s="18">
        <f t="shared" ca="1" si="6"/>
        <v>0</v>
      </c>
      <c r="D14" s="19" t="str">
        <f t="shared" ca="1" si="7"/>
        <v>-12x + 3y = -12</v>
      </c>
      <c r="E14" s="18" t="str">
        <f t="shared" ca="1" si="1"/>
        <v>y = 4x -4</v>
      </c>
      <c r="F14" s="19" t="str">
        <f t="shared" ca="1" si="8"/>
        <v>6x -3y = 0</v>
      </c>
      <c r="G14" s="18">
        <f t="shared" ca="1" si="9"/>
        <v>3</v>
      </c>
      <c r="H14" s="18">
        <f t="shared" ca="1" si="2"/>
        <v>2</v>
      </c>
      <c r="I14" s="18">
        <f t="shared" ca="1" si="2"/>
        <v>4</v>
      </c>
      <c r="J14" s="18">
        <f t="shared" ca="1" si="2"/>
        <v>4</v>
      </c>
      <c r="K14" s="18">
        <f t="shared" ca="1" si="3"/>
        <v>-4</v>
      </c>
      <c r="L14" s="18">
        <f t="shared" ca="1" si="4"/>
        <v>2</v>
      </c>
      <c r="M14" s="18">
        <f t="shared" ca="1" si="5"/>
        <v>0</v>
      </c>
      <c r="N14" s="19" t="str">
        <f t="shared" ca="1" si="10"/>
        <v>I + II:      -6x = -12</v>
      </c>
      <c r="O14" s="19" t="str">
        <f t="shared" ca="1" si="11"/>
        <v>| : (-6)</v>
      </c>
      <c r="P14" s="19" t="str">
        <f t="shared" ca="1" si="12"/>
        <v>x = 2</v>
      </c>
      <c r="R14" s="19" t="s">
        <v>110</v>
      </c>
      <c r="T14" s="18" t="str">
        <f t="shared" ca="1" si="13"/>
        <v>-12 · 2 + 3y = -12</v>
      </c>
      <c r="U14" t="s">
        <v>111</v>
      </c>
      <c r="V14" s="18" t="str">
        <f t="shared" ca="1" si="14"/>
        <v>-24 + 3y = -12</v>
      </c>
      <c r="W14" s="18" t="str">
        <f t="shared" ca="1" si="15"/>
        <v>| + 24</v>
      </c>
      <c r="X14" s="19" t="str">
        <f t="shared" ca="1" si="16"/>
        <v>3y = 12</v>
      </c>
      <c r="Y14" s="18" t="str">
        <f t="shared" ca="1" si="17"/>
        <v>| : 3</v>
      </c>
      <c r="Z14" s="19" t="str">
        <f t="shared" ca="1" si="18"/>
        <v>y = 4</v>
      </c>
      <c r="AA14" s="19" t="str">
        <f t="shared" ca="1" si="19"/>
        <v>L = { (2|4) }</v>
      </c>
    </row>
    <row r="15" spans="2:27" x14ac:dyDescent="0.25">
      <c r="B15">
        <f t="shared" ca="1" si="0"/>
        <v>17</v>
      </c>
      <c r="C15" s="18">
        <f t="shared" ca="1" si="6"/>
        <v>0.32994303097293831</v>
      </c>
      <c r="D15" s="19" t="str">
        <f t="shared" ca="1" si="7"/>
        <v>10x -5y = 45</v>
      </c>
      <c r="E15" s="18" t="str">
        <f t="shared" ca="1" si="1"/>
        <v>y = 2x -9</v>
      </c>
      <c r="F15" s="19" t="str">
        <f t="shared" ca="1" si="8"/>
        <v>25x + 5y = 95</v>
      </c>
      <c r="G15" s="18">
        <f t="shared" ca="1" si="9"/>
        <v>-5</v>
      </c>
      <c r="H15" s="18">
        <f t="shared" ca="1" si="2"/>
        <v>4</v>
      </c>
      <c r="I15" s="18">
        <f t="shared" ca="1" si="2"/>
        <v>-1</v>
      </c>
      <c r="J15" s="18">
        <f t="shared" ca="1" si="2"/>
        <v>2</v>
      </c>
      <c r="K15" s="18">
        <f t="shared" ca="1" si="3"/>
        <v>-9</v>
      </c>
      <c r="L15" s="18">
        <f t="shared" ca="1" si="4"/>
        <v>-5</v>
      </c>
      <c r="M15" s="18">
        <f t="shared" ca="1" si="5"/>
        <v>19</v>
      </c>
      <c r="N15" s="19" t="str">
        <f t="shared" ca="1" si="10"/>
        <v>I + II:      35x = 140</v>
      </c>
      <c r="O15" s="19" t="str">
        <f t="shared" ca="1" si="11"/>
        <v>| : 35</v>
      </c>
      <c r="P15" s="19" t="str">
        <f t="shared" ca="1" si="12"/>
        <v>x = 4</v>
      </c>
      <c r="R15" s="19" t="s">
        <v>110</v>
      </c>
      <c r="T15" s="18" t="str">
        <f t="shared" ca="1" si="13"/>
        <v>10 · 4 -5y = 45</v>
      </c>
      <c r="U15" t="s">
        <v>111</v>
      </c>
      <c r="V15" s="18" t="str">
        <f t="shared" ca="1" si="14"/>
        <v>40 -5y = 45</v>
      </c>
      <c r="W15" s="18" t="str">
        <f t="shared" ca="1" si="15"/>
        <v>| -40</v>
      </c>
      <c r="X15" s="19" t="str">
        <f t="shared" ca="1" si="16"/>
        <v>-5y = 5</v>
      </c>
      <c r="Y15" s="18" t="str">
        <f t="shared" ca="1" si="17"/>
        <v>| : (-5)</v>
      </c>
      <c r="Z15" s="19" t="str">
        <f t="shared" ca="1" si="18"/>
        <v>y = -1</v>
      </c>
      <c r="AA15" s="19" t="str">
        <f t="shared" ca="1" si="19"/>
        <v>L = { (4|-1) }</v>
      </c>
    </row>
    <row r="16" spans="2:27" x14ac:dyDescent="0.25">
      <c r="B16">
        <f t="shared" ca="1" si="0"/>
        <v>1</v>
      </c>
      <c r="C16" s="18">
        <f t="shared" ca="1" si="6"/>
        <v>0.99538526849564346</v>
      </c>
      <c r="D16" s="19" t="str">
        <f t="shared" ca="1" si="7"/>
        <v>-8x -4y = -44</v>
      </c>
      <c r="E16" s="18" t="str">
        <f t="shared" ca="1" si="1"/>
        <v>y = -2x + 11</v>
      </c>
      <c r="F16" s="19" t="str">
        <f t="shared" ca="1" si="8"/>
        <v>-16x + 4y = -76</v>
      </c>
      <c r="G16" s="18">
        <f t="shared" ca="1" si="9"/>
        <v>-4</v>
      </c>
      <c r="H16" s="18">
        <f t="shared" ca="1" si="2"/>
        <v>5</v>
      </c>
      <c r="I16" s="18">
        <f t="shared" ca="1" si="2"/>
        <v>1</v>
      </c>
      <c r="J16" s="18">
        <f t="shared" ca="1" si="2"/>
        <v>-2</v>
      </c>
      <c r="K16" s="18">
        <f t="shared" ca="1" si="3"/>
        <v>11</v>
      </c>
      <c r="L16" s="18">
        <f t="shared" ca="1" si="4"/>
        <v>4</v>
      </c>
      <c r="M16" s="18">
        <f t="shared" ca="1" si="5"/>
        <v>-19</v>
      </c>
      <c r="N16" s="19" t="str">
        <f t="shared" ca="1" si="10"/>
        <v>I + II:      -24x = -120</v>
      </c>
      <c r="O16" s="19" t="str">
        <f t="shared" ca="1" si="11"/>
        <v>| : (-24)</v>
      </c>
      <c r="P16" s="19" t="str">
        <f t="shared" ca="1" si="12"/>
        <v>x = 5</v>
      </c>
      <c r="R16" s="19" t="s">
        <v>110</v>
      </c>
      <c r="T16" s="18" t="str">
        <f t="shared" ca="1" si="13"/>
        <v>-8 · 5 -4y = -44</v>
      </c>
      <c r="U16" t="s">
        <v>111</v>
      </c>
      <c r="V16" s="18" t="str">
        <f t="shared" ca="1" si="14"/>
        <v>-40 -4y = -44</v>
      </c>
      <c r="W16" s="18" t="str">
        <f t="shared" ca="1" si="15"/>
        <v>| + 40</v>
      </c>
      <c r="X16" s="19" t="str">
        <f t="shared" ca="1" si="16"/>
        <v>-4y = -4</v>
      </c>
      <c r="Y16" s="18" t="str">
        <f t="shared" ca="1" si="17"/>
        <v>| : (-4)</v>
      </c>
      <c r="Z16" s="19" t="str">
        <f t="shared" ca="1" si="18"/>
        <v>y = 1</v>
      </c>
      <c r="AA16" s="19" t="str">
        <f t="shared" ca="1" si="19"/>
        <v>L = { (5|1) }</v>
      </c>
    </row>
    <row r="17" spans="2:27" x14ac:dyDescent="0.25">
      <c r="B17">
        <f t="shared" ca="1" si="0"/>
        <v>20</v>
      </c>
      <c r="C17" s="18">
        <f t="shared" ca="1" si="6"/>
        <v>0.24442357574699225</v>
      </c>
      <c r="D17" s="19" t="str">
        <f t="shared" ca="1" si="7"/>
        <v>6x -2y = 16</v>
      </c>
      <c r="E17" s="18" t="str">
        <f t="shared" ca="1" si="1"/>
        <v>y = 3x -8</v>
      </c>
      <c r="F17" s="19" t="str">
        <f t="shared" ca="1" si="8"/>
        <v>-10x + 2y = -20</v>
      </c>
      <c r="G17" s="18">
        <f t="shared" ca="1" si="9"/>
        <v>-2</v>
      </c>
      <c r="H17" s="18">
        <f t="shared" ca="1" si="2"/>
        <v>1</v>
      </c>
      <c r="I17" s="18">
        <f t="shared" ca="1" si="2"/>
        <v>-5</v>
      </c>
      <c r="J17" s="18">
        <f t="shared" ca="1" si="2"/>
        <v>3</v>
      </c>
      <c r="K17" s="18">
        <f t="shared" ca="1" si="3"/>
        <v>-8</v>
      </c>
      <c r="L17" s="18">
        <f t="shared" ca="1" si="4"/>
        <v>5</v>
      </c>
      <c r="M17" s="18">
        <f t="shared" ca="1" si="5"/>
        <v>-10</v>
      </c>
      <c r="N17" s="19" t="str">
        <f t="shared" ca="1" si="10"/>
        <v>I + II:      -4x = -4</v>
      </c>
      <c r="O17" s="19" t="str">
        <f t="shared" ca="1" si="11"/>
        <v>| : (-4)</v>
      </c>
      <c r="P17" s="19" t="str">
        <f t="shared" ca="1" si="12"/>
        <v>x = 1</v>
      </c>
      <c r="R17" s="19" t="s">
        <v>110</v>
      </c>
      <c r="T17" s="18" t="str">
        <f t="shared" ca="1" si="13"/>
        <v>6 · 1 -2y = 16</v>
      </c>
      <c r="U17" t="s">
        <v>111</v>
      </c>
      <c r="V17" s="18" t="str">
        <f t="shared" ca="1" si="14"/>
        <v>6 -2y = 16</v>
      </c>
      <c r="W17" s="18" t="str">
        <f t="shared" ca="1" si="15"/>
        <v>| -6</v>
      </c>
      <c r="X17" s="19" t="str">
        <f t="shared" ca="1" si="16"/>
        <v>-2y = 10</v>
      </c>
      <c r="Y17" s="18" t="str">
        <f t="shared" ca="1" si="17"/>
        <v>| : (-2)</v>
      </c>
      <c r="Z17" s="19" t="str">
        <f t="shared" ca="1" si="18"/>
        <v>y = -5</v>
      </c>
      <c r="AA17" s="19" t="str">
        <f t="shared" ca="1" si="19"/>
        <v>L = { (1|-5) }</v>
      </c>
    </row>
    <row r="18" spans="2:27" x14ac:dyDescent="0.25">
      <c r="B18">
        <f t="shared" ca="1" si="0"/>
        <v>26</v>
      </c>
      <c r="C18" s="18">
        <f t="shared" ca="1" si="6"/>
        <v>0</v>
      </c>
      <c r="D18" s="19" t="str">
        <f t="shared" ca="1" si="7"/>
        <v>-20x + 4y = 96</v>
      </c>
      <c r="E18" s="18" t="str">
        <f t="shared" ca="1" si="1"/>
        <v>y = 5x + 24</v>
      </c>
      <c r="F18" s="19" t="str">
        <f t="shared" ca="1" si="8"/>
        <v>20x -4y = -96</v>
      </c>
      <c r="G18" s="18">
        <f t="shared" ca="1" si="9"/>
        <v>4</v>
      </c>
      <c r="H18" s="18">
        <f t="shared" ca="1" si="2"/>
        <v>-4</v>
      </c>
      <c r="I18" s="18">
        <f t="shared" ca="1" si="2"/>
        <v>4</v>
      </c>
      <c r="J18" s="18">
        <f t="shared" ca="1" si="2"/>
        <v>5</v>
      </c>
      <c r="K18" s="18">
        <f t="shared" ca="1" si="3"/>
        <v>24</v>
      </c>
      <c r="L18" s="18">
        <f t="shared" ca="1" si="4"/>
        <v>5</v>
      </c>
      <c r="M18" s="18">
        <f t="shared" ca="1" si="5"/>
        <v>24</v>
      </c>
      <c r="N18" s="19" t="str">
        <f t="shared" ca="1" si="10"/>
        <v>I + II:      0x = 0</v>
      </c>
      <c r="O18" s="19" t="str">
        <f t="shared" ca="1" si="11"/>
        <v>| : (0)</v>
      </c>
      <c r="P18" s="19" t="str">
        <f t="shared" ca="1" si="12"/>
        <v>x = -4</v>
      </c>
      <c r="R18" s="19" t="s">
        <v>110</v>
      </c>
      <c r="T18" s="18" t="str">
        <f t="shared" ca="1" si="13"/>
        <v>-20 · (-4) + 4y = 96</v>
      </c>
      <c r="U18" t="s">
        <v>111</v>
      </c>
      <c r="V18" s="18" t="str">
        <f t="shared" ca="1" si="14"/>
        <v>80 + 4y = 96</v>
      </c>
      <c r="W18" s="18" t="str">
        <f t="shared" ca="1" si="15"/>
        <v>| -80</v>
      </c>
      <c r="X18" s="19" t="str">
        <f t="shared" ca="1" si="16"/>
        <v>4y = 16</v>
      </c>
      <c r="Y18" s="18" t="str">
        <f t="shared" ca="1" si="17"/>
        <v>| : 4</v>
      </c>
      <c r="Z18" s="19" t="str">
        <f t="shared" ca="1" si="18"/>
        <v>y = 4</v>
      </c>
      <c r="AA18" s="19" t="str">
        <f t="shared" ca="1" si="19"/>
        <v>L = { (-4|4) }</v>
      </c>
    </row>
    <row r="19" spans="2:27" x14ac:dyDescent="0.25">
      <c r="B19">
        <f t="shared" ca="1" si="0"/>
        <v>25</v>
      </c>
      <c r="C19" s="18">
        <f t="shared" ca="1" si="6"/>
        <v>2.2546888365488238E-2</v>
      </c>
      <c r="D19" s="19" t="str">
        <f t="shared" ca="1" si="7"/>
        <v>8x -2y = -44</v>
      </c>
      <c r="E19" s="18" t="str">
        <f t="shared" ca="1" si="1"/>
        <v>y = 4x + 22</v>
      </c>
      <c r="F19" s="19" t="str">
        <f t="shared" ca="1" si="8"/>
        <v>10x + 2y = -46</v>
      </c>
      <c r="G19" s="18">
        <f t="shared" ca="1" si="9"/>
        <v>-2</v>
      </c>
      <c r="H19" s="18">
        <f t="shared" ca="1" si="2"/>
        <v>-5</v>
      </c>
      <c r="I19" s="18">
        <f t="shared" ca="1" si="2"/>
        <v>2</v>
      </c>
      <c r="J19" s="18">
        <f t="shared" ca="1" si="2"/>
        <v>4</v>
      </c>
      <c r="K19" s="18">
        <f t="shared" ca="1" si="3"/>
        <v>22</v>
      </c>
      <c r="L19" s="18">
        <f t="shared" ca="1" si="4"/>
        <v>-5</v>
      </c>
      <c r="M19" s="18">
        <f t="shared" ca="1" si="5"/>
        <v>-23</v>
      </c>
      <c r="N19" s="19" t="str">
        <f t="shared" ca="1" si="10"/>
        <v>I + II:      18x = -90</v>
      </c>
      <c r="O19" s="19" t="str">
        <f t="shared" ca="1" si="11"/>
        <v>| : 18</v>
      </c>
      <c r="P19" s="19" t="str">
        <f t="shared" ca="1" si="12"/>
        <v>x = -5</v>
      </c>
      <c r="R19" s="19" t="s">
        <v>110</v>
      </c>
      <c r="T19" s="18" t="str">
        <f t="shared" ca="1" si="13"/>
        <v>8 · (-5) -2y = -44</v>
      </c>
      <c r="U19" t="s">
        <v>111</v>
      </c>
      <c r="V19" s="18" t="str">
        <f t="shared" ca="1" si="14"/>
        <v>-40 -2y = -44</v>
      </c>
      <c r="W19" s="18" t="str">
        <f t="shared" ca="1" si="15"/>
        <v>| + 40</v>
      </c>
      <c r="X19" s="19" t="str">
        <f t="shared" ca="1" si="16"/>
        <v>-2y = -4</v>
      </c>
      <c r="Y19" s="18" t="str">
        <f t="shared" ca="1" si="17"/>
        <v>| : (-2)</v>
      </c>
      <c r="Z19" s="19" t="str">
        <f t="shared" ca="1" si="18"/>
        <v>y = 2</v>
      </c>
      <c r="AA19" s="19" t="str">
        <f t="shared" ca="1" si="19"/>
        <v>L = { (-5|2) }</v>
      </c>
    </row>
    <row r="20" spans="2:27" x14ac:dyDescent="0.25">
      <c r="B20">
        <f t="shared" ca="1" si="0"/>
        <v>14</v>
      </c>
      <c r="C20" s="18">
        <f t="shared" ca="1" si="6"/>
        <v>0.40924541432215766</v>
      </c>
      <c r="D20" s="19" t="str">
        <f t="shared" ca="1" si="7"/>
        <v>8x -2y = 28</v>
      </c>
      <c r="E20" s="18" t="str">
        <f t="shared" ca="1" si="1"/>
        <v>y = 4x -14</v>
      </c>
      <c r="F20" s="19" t="str">
        <f t="shared" ca="1" si="8"/>
        <v>-2x + 2y = -4</v>
      </c>
      <c r="G20" s="18">
        <f t="shared" ca="1" si="9"/>
        <v>-2</v>
      </c>
      <c r="H20" s="18">
        <f t="shared" ca="1" si="2"/>
        <v>4</v>
      </c>
      <c r="I20" s="18">
        <f t="shared" ca="1" si="2"/>
        <v>2</v>
      </c>
      <c r="J20" s="18">
        <f t="shared" ca="1" si="2"/>
        <v>4</v>
      </c>
      <c r="K20" s="18">
        <f t="shared" ca="1" si="3"/>
        <v>-14</v>
      </c>
      <c r="L20" s="18">
        <f t="shared" ca="1" si="4"/>
        <v>1</v>
      </c>
      <c r="M20" s="18">
        <f t="shared" ca="1" si="5"/>
        <v>-2</v>
      </c>
      <c r="N20" s="19" t="str">
        <f t="shared" ca="1" si="10"/>
        <v>I + II:      6x = 24</v>
      </c>
      <c r="O20" s="19" t="str">
        <f t="shared" ca="1" si="11"/>
        <v>| : 6</v>
      </c>
      <c r="P20" s="19" t="str">
        <f t="shared" ca="1" si="12"/>
        <v>x = 4</v>
      </c>
      <c r="R20" s="19" t="s">
        <v>110</v>
      </c>
      <c r="T20" s="18" t="str">
        <f t="shared" ca="1" si="13"/>
        <v>8 · 4 -2y = 28</v>
      </c>
      <c r="U20" t="s">
        <v>111</v>
      </c>
      <c r="V20" s="18" t="str">
        <f t="shared" ca="1" si="14"/>
        <v>32 -2y = 28</v>
      </c>
      <c r="W20" s="18" t="str">
        <f t="shared" ca="1" si="15"/>
        <v>| -32</v>
      </c>
      <c r="X20" s="19" t="str">
        <f t="shared" ca="1" si="16"/>
        <v>-2y = -4</v>
      </c>
      <c r="Y20" s="18" t="str">
        <f t="shared" ca="1" si="17"/>
        <v>| : (-2)</v>
      </c>
      <c r="Z20" s="19" t="str">
        <f t="shared" ca="1" si="18"/>
        <v>y = 2</v>
      </c>
      <c r="AA20" s="19" t="str">
        <f t="shared" ca="1" si="19"/>
        <v>L = { (4|2) }</v>
      </c>
    </row>
    <row r="21" spans="2:27" x14ac:dyDescent="0.25">
      <c r="B21">
        <f t="shared" ca="1" si="0"/>
        <v>23</v>
      </c>
      <c r="C21" s="18">
        <f t="shared" ca="1" si="6"/>
        <v>0.14506578422639138</v>
      </c>
      <c r="D21" s="19" t="str">
        <f t="shared" ca="1" si="7"/>
        <v>3x + 3y = -18</v>
      </c>
      <c r="E21" s="18" t="str">
        <f t="shared" ca="1" si="1"/>
        <v>y = -1x -6</v>
      </c>
      <c r="F21" s="19" t="str">
        <f t="shared" ca="1" si="8"/>
        <v>3x -3y = 6</v>
      </c>
      <c r="G21" s="18">
        <f t="shared" ca="1" si="9"/>
        <v>3</v>
      </c>
      <c r="H21" s="18">
        <f t="shared" ref="H21:J32" ca="1" si="20">(-1)^RANDBETWEEN(1,2)*RANDBETWEEN(1,5)</f>
        <v>-2</v>
      </c>
      <c r="I21" s="18">
        <f t="shared" ca="1" si="20"/>
        <v>-4</v>
      </c>
      <c r="J21" s="18">
        <f t="shared" ca="1" si="20"/>
        <v>-1</v>
      </c>
      <c r="K21" s="18">
        <f t="shared" ca="1" si="3"/>
        <v>-6</v>
      </c>
      <c r="L21" s="18">
        <f t="shared" ca="1" si="4"/>
        <v>1</v>
      </c>
      <c r="M21" s="18">
        <f t="shared" ca="1" si="5"/>
        <v>-2</v>
      </c>
      <c r="N21" s="19" t="str">
        <f t="shared" ca="1" si="10"/>
        <v>I + II:      6x = -12</v>
      </c>
      <c r="O21" s="19" t="str">
        <f t="shared" ca="1" si="11"/>
        <v>| : 6</v>
      </c>
      <c r="P21" s="19" t="str">
        <f t="shared" ca="1" si="12"/>
        <v>x = -2</v>
      </c>
      <c r="R21" s="19" t="s">
        <v>110</v>
      </c>
      <c r="T21" s="18" t="str">
        <f t="shared" ca="1" si="13"/>
        <v>3 · (-2) + 3y = -18</v>
      </c>
      <c r="U21" t="s">
        <v>111</v>
      </c>
      <c r="V21" s="18" t="str">
        <f t="shared" ca="1" si="14"/>
        <v>-6 + 3y = -18</v>
      </c>
      <c r="W21" s="18" t="str">
        <f t="shared" ca="1" si="15"/>
        <v>| + 6</v>
      </c>
      <c r="X21" s="19" t="str">
        <f t="shared" ca="1" si="16"/>
        <v>3y = -12</v>
      </c>
      <c r="Y21" s="18" t="str">
        <f t="shared" ca="1" si="17"/>
        <v>| : 3</v>
      </c>
      <c r="Z21" s="19" t="str">
        <f t="shared" ca="1" si="18"/>
        <v>y = -4</v>
      </c>
      <c r="AA21" s="19" t="str">
        <f t="shared" ca="1" si="19"/>
        <v>L = { (-2|-4) }</v>
      </c>
    </row>
    <row r="22" spans="2:27" x14ac:dyDescent="0.25">
      <c r="B22">
        <f t="shared" ca="1" si="0"/>
        <v>9</v>
      </c>
      <c r="C22" s="18">
        <f t="shared" ca="1" si="6"/>
        <v>0.72528761188818769</v>
      </c>
      <c r="D22" s="19" t="str">
        <f t="shared" ca="1" si="7"/>
        <v>6x -3y = -6</v>
      </c>
      <c r="E22" s="18" t="str">
        <f t="shared" ca="1" si="1"/>
        <v>y = 2x + 2</v>
      </c>
      <c r="F22" s="19" t="str">
        <f t="shared" ca="1" si="8"/>
        <v>3x + 3y = -12</v>
      </c>
      <c r="G22" s="18">
        <f t="shared" ca="1" si="9"/>
        <v>-3</v>
      </c>
      <c r="H22" s="18">
        <f t="shared" ca="1" si="20"/>
        <v>-2</v>
      </c>
      <c r="I22" s="18">
        <f t="shared" ca="1" si="20"/>
        <v>-2</v>
      </c>
      <c r="J22" s="18">
        <f t="shared" ca="1" si="20"/>
        <v>2</v>
      </c>
      <c r="K22" s="18">
        <f t="shared" ca="1" si="3"/>
        <v>2</v>
      </c>
      <c r="L22" s="18">
        <f t="shared" ca="1" si="4"/>
        <v>-1</v>
      </c>
      <c r="M22" s="18">
        <f t="shared" ca="1" si="5"/>
        <v>-4</v>
      </c>
      <c r="N22" s="19" t="str">
        <f t="shared" ca="1" si="10"/>
        <v>I + II:      9x = -18</v>
      </c>
      <c r="O22" s="19" t="str">
        <f t="shared" ca="1" si="11"/>
        <v>| : 9</v>
      </c>
      <c r="P22" s="19" t="str">
        <f t="shared" ca="1" si="12"/>
        <v>x = -2</v>
      </c>
      <c r="R22" s="19" t="s">
        <v>110</v>
      </c>
      <c r="T22" s="18" t="str">
        <f t="shared" ca="1" si="13"/>
        <v>6 · (-2) -3y = -6</v>
      </c>
      <c r="U22" t="s">
        <v>111</v>
      </c>
      <c r="V22" s="18" t="str">
        <f t="shared" ca="1" si="14"/>
        <v>-12 -3y = -6</v>
      </c>
      <c r="W22" s="18" t="str">
        <f t="shared" ca="1" si="15"/>
        <v>| + 12</v>
      </c>
      <c r="X22" s="19" t="str">
        <f t="shared" ca="1" si="16"/>
        <v>-3y = 6</v>
      </c>
      <c r="Y22" s="18" t="str">
        <f t="shared" ca="1" si="17"/>
        <v>| : (-3)</v>
      </c>
      <c r="Z22" s="19" t="str">
        <f t="shared" ca="1" si="18"/>
        <v>y = -2</v>
      </c>
      <c r="AA22" s="19" t="str">
        <f t="shared" ca="1" si="19"/>
        <v>L = { (-2|-2) }</v>
      </c>
    </row>
    <row r="23" spans="2:27" x14ac:dyDescent="0.25">
      <c r="B23">
        <f t="shared" ca="1" si="0"/>
        <v>19</v>
      </c>
      <c r="C23" s="18">
        <f t="shared" ca="1" si="6"/>
        <v>0.29196737245155757</v>
      </c>
      <c r="D23" s="19" t="str">
        <f t="shared" ca="1" si="7"/>
        <v>-10x -2y = -18</v>
      </c>
      <c r="E23" s="18" t="str">
        <f t="shared" ca="1" si="1"/>
        <v>y = -5x + 9</v>
      </c>
      <c r="F23" s="19" t="str">
        <f t="shared" ca="1" si="8"/>
        <v>2x + 2y = 2</v>
      </c>
      <c r="G23" s="18">
        <f t="shared" ca="1" si="9"/>
        <v>-2</v>
      </c>
      <c r="H23" s="18">
        <f t="shared" ca="1" si="20"/>
        <v>2</v>
      </c>
      <c r="I23" s="18">
        <f t="shared" ca="1" si="20"/>
        <v>-1</v>
      </c>
      <c r="J23" s="18">
        <f t="shared" ca="1" si="20"/>
        <v>-5</v>
      </c>
      <c r="K23" s="18">
        <f t="shared" ca="1" si="3"/>
        <v>9</v>
      </c>
      <c r="L23" s="18">
        <f t="shared" ca="1" si="4"/>
        <v>-1</v>
      </c>
      <c r="M23" s="18">
        <f t="shared" ca="1" si="5"/>
        <v>1</v>
      </c>
      <c r="N23" s="19" t="str">
        <f t="shared" ca="1" si="10"/>
        <v>I + II:      -8x = -16</v>
      </c>
      <c r="O23" s="19" t="str">
        <f t="shared" ca="1" si="11"/>
        <v>| : (-8)</v>
      </c>
      <c r="P23" s="19" t="str">
        <f t="shared" ca="1" si="12"/>
        <v>x = 2</v>
      </c>
      <c r="R23" s="19" t="s">
        <v>110</v>
      </c>
      <c r="T23" s="18" t="str">
        <f t="shared" ca="1" si="13"/>
        <v>-10 · 2 -2y = -18</v>
      </c>
      <c r="U23" t="s">
        <v>111</v>
      </c>
      <c r="V23" s="18" t="str">
        <f t="shared" ca="1" si="14"/>
        <v>-20 -2y = -18</v>
      </c>
      <c r="W23" s="18" t="str">
        <f t="shared" ca="1" si="15"/>
        <v>| + 20</v>
      </c>
      <c r="X23" s="19" t="str">
        <f t="shared" ca="1" si="16"/>
        <v>-2y = 2</v>
      </c>
      <c r="Y23" s="18" t="str">
        <f t="shared" ca="1" si="17"/>
        <v>| : (-2)</v>
      </c>
      <c r="Z23" s="19" t="str">
        <f t="shared" ca="1" si="18"/>
        <v>y = -1</v>
      </c>
      <c r="AA23" s="19" t="str">
        <f t="shared" ca="1" si="19"/>
        <v>L = { (2|-1) }</v>
      </c>
    </row>
    <row r="24" spans="2:27" x14ac:dyDescent="0.25">
      <c r="B24">
        <f t="shared" ca="1" si="0"/>
        <v>6</v>
      </c>
      <c r="C24" s="18">
        <f t="shared" ca="1" si="6"/>
        <v>0.80289886119438136</v>
      </c>
      <c r="D24" s="19" t="str">
        <f t="shared" ca="1" si="7"/>
        <v>16x -4y = -32</v>
      </c>
      <c r="E24" s="18" t="str">
        <f t="shared" ca="1" si="1"/>
        <v>y = 4x + 8</v>
      </c>
      <c r="F24" s="19" t="str">
        <f t="shared" ca="1" si="8"/>
        <v>-8x + 4y = 8</v>
      </c>
      <c r="G24" s="18">
        <f t="shared" ca="1" si="9"/>
        <v>-4</v>
      </c>
      <c r="H24" s="18">
        <f t="shared" ca="1" si="20"/>
        <v>-3</v>
      </c>
      <c r="I24" s="18">
        <f t="shared" ca="1" si="20"/>
        <v>-4</v>
      </c>
      <c r="J24" s="18">
        <f t="shared" ca="1" si="20"/>
        <v>4</v>
      </c>
      <c r="K24" s="18">
        <f t="shared" ca="1" si="3"/>
        <v>8</v>
      </c>
      <c r="L24" s="18">
        <f t="shared" ca="1" si="4"/>
        <v>2</v>
      </c>
      <c r="M24" s="18">
        <f t="shared" ca="1" si="5"/>
        <v>2</v>
      </c>
      <c r="N24" s="19" t="str">
        <f t="shared" ca="1" si="10"/>
        <v>I + II:      8x = -24</v>
      </c>
      <c r="O24" s="19" t="str">
        <f t="shared" ca="1" si="11"/>
        <v>| : 8</v>
      </c>
      <c r="P24" s="19" t="str">
        <f t="shared" ca="1" si="12"/>
        <v>x = -3</v>
      </c>
      <c r="R24" s="19" t="s">
        <v>110</v>
      </c>
      <c r="T24" s="18" t="str">
        <f t="shared" ca="1" si="13"/>
        <v>16 · (-3) -4y = -32</v>
      </c>
      <c r="U24" t="s">
        <v>111</v>
      </c>
      <c r="V24" s="18" t="str">
        <f t="shared" ca="1" si="14"/>
        <v>-48 -4y = -32</v>
      </c>
      <c r="W24" s="18" t="str">
        <f t="shared" ca="1" si="15"/>
        <v>| + 48</v>
      </c>
      <c r="X24" s="19" t="str">
        <f t="shared" ca="1" si="16"/>
        <v>-4y = 16</v>
      </c>
      <c r="Y24" s="18" t="str">
        <f t="shared" ca="1" si="17"/>
        <v>| : (-4)</v>
      </c>
      <c r="Z24" s="19" t="str">
        <f t="shared" ca="1" si="18"/>
        <v>y = -4</v>
      </c>
      <c r="AA24" s="19" t="str">
        <f t="shared" ca="1" si="19"/>
        <v>L = { (-3|-4) }</v>
      </c>
    </row>
    <row r="25" spans="2:27" x14ac:dyDescent="0.25">
      <c r="B25">
        <f t="shared" ca="1" si="0"/>
        <v>21</v>
      </c>
      <c r="C25" s="18">
        <f t="shared" ca="1" si="6"/>
        <v>0.16396549938603122</v>
      </c>
      <c r="D25" s="19" t="str">
        <f t="shared" ca="1" si="7"/>
        <v>-8x + 4y = 40</v>
      </c>
      <c r="E25" s="18" t="str">
        <f t="shared" ca="1" si="1"/>
        <v>y = 2x + 10</v>
      </c>
      <c r="F25" s="19" t="str">
        <f t="shared" ca="1" si="8"/>
        <v>-4x -4y = -4</v>
      </c>
      <c r="G25" s="18">
        <f t="shared" ca="1" si="9"/>
        <v>4</v>
      </c>
      <c r="H25" s="18">
        <f t="shared" ca="1" si="20"/>
        <v>-3</v>
      </c>
      <c r="I25" s="18">
        <f t="shared" ca="1" si="20"/>
        <v>4</v>
      </c>
      <c r="J25" s="18">
        <f t="shared" ca="1" si="20"/>
        <v>2</v>
      </c>
      <c r="K25" s="18">
        <f t="shared" ca="1" si="3"/>
        <v>10</v>
      </c>
      <c r="L25" s="18">
        <f t="shared" ca="1" si="4"/>
        <v>-1</v>
      </c>
      <c r="M25" s="18">
        <f t="shared" ca="1" si="5"/>
        <v>1</v>
      </c>
      <c r="N25" s="19" t="str">
        <f t="shared" ca="1" si="10"/>
        <v>I + II:      -12x = 36</v>
      </c>
      <c r="O25" s="19" t="str">
        <f t="shared" ca="1" si="11"/>
        <v>| : (-12)</v>
      </c>
      <c r="P25" s="19" t="str">
        <f t="shared" ca="1" si="12"/>
        <v>x = -3</v>
      </c>
      <c r="R25" s="19" t="s">
        <v>110</v>
      </c>
      <c r="T25" s="18" t="str">
        <f t="shared" ca="1" si="13"/>
        <v>-8 · (-3) + 4y = 40</v>
      </c>
      <c r="U25" t="s">
        <v>111</v>
      </c>
      <c r="V25" s="18" t="str">
        <f t="shared" ca="1" si="14"/>
        <v>24 + 4y = 40</v>
      </c>
      <c r="W25" s="18" t="str">
        <f t="shared" ca="1" si="15"/>
        <v>| -24</v>
      </c>
      <c r="X25" s="19" t="str">
        <f t="shared" ca="1" si="16"/>
        <v>4y = 16</v>
      </c>
      <c r="Y25" s="18" t="str">
        <f t="shared" ca="1" si="17"/>
        <v>| : 4</v>
      </c>
      <c r="Z25" s="19" t="str">
        <f t="shared" ca="1" si="18"/>
        <v>y = 4</v>
      </c>
      <c r="AA25" s="19" t="str">
        <f t="shared" ca="1" si="19"/>
        <v>L = { (-3|4) }</v>
      </c>
    </row>
    <row r="26" spans="2:27" x14ac:dyDescent="0.25">
      <c r="B26">
        <f t="shared" ca="1" si="0"/>
        <v>12</v>
      </c>
      <c r="C26" s="18">
        <f t="shared" ca="1" si="6"/>
        <v>0.49196799589841189</v>
      </c>
      <c r="D26" s="19" t="str">
        <f t="shared" ca="1" si="7"/>
        <v>9x -3y = -36</v>
      </c>
      <c r="E26" s="18" t="str">
        <f t="shared" ca="1" si="1"/>
        <v>y = 3x + 12</v>
      </c>
      <c r="F26" s="19" t="str">
        <f t="shared" ca="1" si="8"/>
        <v>-3x + 3y = 18</v>
      </c>
      <c r="G26" s="18">
        <f t="shared" ca="1" si="9"/>
        <v>-3</v>
      </c>
      <c r="H26" s="18">
        <f t="shared" ca="1" si="20"/>
        <v>-3</v>
      </c>
      <c r="I26" s="18">
        <f t="shared" ca="1" si="20"/>
        <v>3</v>
      </c>
      <c r="J26" s="18">
        <f t="shared" ca="1" si="20"/>
        <v>3</v>
      </c>
      <c r="K26" s="18">
        <f t="shared" ca="1" si="3"/>
        <v>12</v>
      </c>
      <c r="L26" s="18">
        <f t="shared" ca="1" si="4"/>
        <v>1</v>
      </c>
      <c r="M26" s="18">
        <f t="shared" ca="1" si="5"/>
        <v>6</v>
      </c>
      <c r="N26" s="19" t="str">
        <f t="shared" ca="1" si="10"/>
        <v>I + II:      6x = -18</v>
      </c>
      <c r="O26" s="19" t="str">
        <f t="shared" ca="1" si="11"/>
        <v>| : 6</v>
      </c>
      <c r="P26" s="19" t="str">
        <f t="shared" ca="1" si="12"/>
        <v>x = -3</v>
      </c>
      <c r="R26" s="19" t="s">
        <v>110</v>
      </c>
      <c r="T26" s="18" t="str">
        <f t="shared" ca="1" si="13"/>
        <v>9 · (-3) -3y = -36</v>
      </c>
      <c r="U26" t="s">
        <v>111</v>
      </c>
      <c r="V26" s="18" t="str">
        <f t="shared" ca="1" si="14"/>
        <v>-27 -3y = -36</v>
      </c>
      <c r="W26" s="18" t="str">
        <f t="shared" ca="1" si="15"/>
        <v>| + 27</v>
      </c>
      <c r="X26" s="19" t="str">
        <f t="shared" ca="1" si="16"/>
        <v>-3y = -9</v>
      </c>
      <c r="Y26" s="18" t="str">
        <f t="shared" ca="1" si="17"/>
        <v>| : (-3)</v>
      </c>
      <c r="Z26" s="19" t="str">
        <f t="shared" ca="1" si="18"/>
        <v>y = 3</v>
      </c>
      <c r="AA26" s="19" t="str">
        <f t="shared" ca="1" si="19"/>
        <v>L = { (-3|3) }</v>
      </c>
    </row>
    <row r="27" spans="2:27" x14ac:dyDescent="0.25">
      <c r="B27">
        <f t="shared" ca="1" si="0"/>
        <v>5</v>
      </c>
      <c r="C27" s="18">
        <f t="shared" ca="1" si="6"/>
        <v>0.84621785292134855</v>
      </c>
      <c r="D27" s="19" t="str">
        <f t="shared" ca="1" si="7"/>
        <v>-4x -2y = -14</v>
      </c>
      <c r="E27" s="18" t="str">
        <f t="shared" ca="1" si="1"/>
        <v>y = -2x + 7</v>
      </c>
      <c r="F27" s="19" t="str">
        <f t="shared" ca="1" si="8"/>
        <v>-10x + 2y = -28</v>
      </c>
      <c r="G27" s="18">
        <f t="shared" ca="1" si="9"/>
        <v>-2</v>
      </c>
      <c r="H27" s="18">
        <f t="shared" ca="1" si="20"/>
        <v>3</v>
      </c>
      <c r="I27" s="18">
        <f t="shared" ca="1" si="20"/>
        <v>1</v>
      </c>
      <c r="J27" s="18">
        <f t="shared" ca="1" si="20"/>
        <v>-2</v>
      </c>
      <c r="K27" s="18">
        <f t="shared" ca="1" si="3"/>
        <v>7</v>
      </c>
      <c r="L27" s="18">
        <f t="shared" ca="1" si="4"/>
        <v>5</v>
      </c>
      <c r="M27" s="18">
        <f t="shared" ca="1" si="5"/>
        <v>-14</v>
      </c>
      <c r="N27" s="19" t="str">
        <f t="shared" ca="1" si="10"/>
        <v>I + II:      -14x = -42</v>
      </c>
      <c r="O27" s="19" t="str">
        <f t="shared" ca="1" si="11"/>
        <v>| : (-14)</v>
      </c>
      <c r="P27" s="19" t="str">
        <f t="shared" ca="1" si="12"/>
        <v>x = 3</v>
      </c>
      <c r="R27" s="19" t="s">
        <v>110</v>
      </c>
      <c r="T27" s="18" t="str">
        <f t="shared" ca="1" si="13"/>
        <v>-4 · 3 -2y = -14</v>
      </c>
      <c r="U27" t="s">
        <v>111</v>
      </c>
      <c r="V27" s="18" t="str">
        <f t="shared" ca="1" si="14"/>
        <v>-12 -2y = -14</v>
      </c>
      <c r="W27" s="18" t="str">
        <f t="shared" ca="1" si="15"/>
        <v>| + 12</v>
      </c>
      <c r="X27" s="19" t="str">
        <f t="shared" ca="1" si="16"/>
        <v>-2y = -2</v>
      </c>
      <c r="Y27" s="18" t="str">
        <f t="shared" ca="1" si="17"/>
        <v>| : (-2)</v>
      </c>
      <c r="Z27" s="19" t="str">
        <f t="shared" ca="1" si="18"/>
        <v>y = 1</v>
      </c>
      <c r="AA27" s="19" t="str">
        <f t="shared" ca="1" si="19"/>
        <v>L = { (3|1) }</v>
      </c>
    </row>
    <row r="28" spans="2:27" x14ac:dyDescent="0.25">
      <c r="B28">
        <f t="shared" ca="1" si="0"/>
        <v>26</v>
      </c>
      <c r="C28" s="18">
        <f t="shared" ca="1" si="6"/>
        <v>0</v>
      </c>
      <c r="D28" s="19" t="str">
        <f t="shared" ca="1" si="7"/>
        <v>12x + 4y = -40</v>
      </c>
      <c r="E28" s="18" t="str">
        <f t="shared" ca="1" si="1"/>
        <v>y = -3x -10</v>
      </c>
      <c r="F28" s="19" t="str">
        <f t="shared" ca="1" si="8"/>
        <v>-4x -4y = 0</v>
      </c>
      <c r="G28" s="18">
        <f t="shared" ca="1" si="9"/>
        <v>4</v>
      </c>
      <c r="H28" s="18">
        <f t="shared" ca="1" si="20"/>
        <v>-5</v>
      </c>
      <c r="I28" s="18">
        <f t="shared" ca="1" si="20"/>
        <v>5</v>
      </c>
      <c r="J28" s="18">
        <f t="shared" ca="1" si="20"/>
        <v>-3</v>
      </c>
      <c r="K28" s="18">
        <f t="shared" ca="1" si="3"/>
        <v>-10</v>
      </c>
      <c r="L28" s="18">
        <f t="shared" ca="1" si="4"/>
        <v>-1</v>
      </c>
      <c r="M28" s="18">
        <f t="shared" ca="1" si="5"/>
        <v>0</v>
      </c>
      <c r="N28" s="19" t="str">
        <f t="shared" ca="1" si="10"/>
        <v>I + II:      8x = -40</v>
      </c>
      <c r="O28" s="19" t="str">
        <f t="shared" ca="1" si="11"/>
        <v>| : 8</v>
      </c>
      <c r="P28" s="19" t="str">
        <f t="shared" ca="1" si="12"/>
        <v>x = -5</v>
      </c>
      <c r="R28" s="19" t="s">
        <v>110</v>
      </c>
      <c r="T28" s="18" t="str">
        <f t="shared" ca="1" si="13"/>
        <v>12 · (-5) + 4y = -40</v>
      </c>
      <c r="U28" t="s">
        <v>111</v>
      </c>
      <c r="V28" s="18" t="str">
        <f t="shared" ca="1" si="14"/>
        <v>-60 + 4y = -40</v>
      </c>
      <c r="W28" s="18" t="str">
        <f t="shared" ca="1" si="15"/>
        <v>| + 60</v>
      </c>
      <c r="X28" s="19" t="str">
        <f t="shared" ca="1" si="16"/>
        <v>4y = 20</v>
      </c>
      <c r="Y28" s="18" t="str">
        <f t="shared" ca="1" si="17"/>
        <v>| : 4</v>
      </c>
      <c r="Z28" s="19" t="str">
        <f t="shared" ca="1" si="18"/>
        <v>y = 5</v>
      </c>
      <c r="AA28" s="19" t="str">
        <f t="shared" ca="1" si="19"/>
        <v>L = { (-5|5) }</v>
      </c>
    </row>
    <row r="29" spans="2:27" x14ac:dyDescent="0.25">
      <c r="B29">
        <f t="shared" ca="1" si="0"/>
        <v>22</v>
      </c>
      <c r="C29" s="18">
        <f t="shared" ca="1" si="6"/>
        <v>0.15343131485489747</v>
      </c>
      <c r="D29" s="19" t="str">
        <f t="shared" ca="1" si="7"/>
        <v>-20x -4y = 52</v>
      </c>
      <c r="E29" s="18" t="str">
        <f t="shared" ca="1" si="1"/>
        <v>y = -5x -13</v>
      </c>
      <c r="F29" s="19" t="str">
        <f t="shared" ca="1" si="8"/>
        <v>-8x + 4y = 4</v>
      </c>
      <c r="G29" s="18">
        <f t="shared" ca="1" si="9"/>
        <v>-4</v>
      </c>
      <c r="H29" s="18">
        <f t="shared" ca="1" si="20"/>
        <v>-2</v>
      </c>
      <c r="I29" s="18">
        <f t="shared" ca="1" si="20"/>
        <v>-3</v>
      </c>
      <c r="J29" s="18">
        <f t="shared" ca="1" si="20"/>
        <v>-5</v>
      </c>
      <c r="K29" s="18">
        <f t="shared" ca="1" si="3"/>
        <v>-13</v>
      </c>
      <c r="L29" s="18">
        <f t="shared" ca="1" si="4"/>
        <v>2</v>
      </c>
      <c r="M29" s="18">
        <f t="shared" ca="1" si="5"/>
        <v>1</v>
      </c>
      <c r="N29" s="19" t="str">
        <f t="shared" ca="1" si="10"/>
        <v>I + II:      -28x = 56</v>
      </c>
      <c r="O29" s="19" t="str">
        <f t="shared" ca="1" si="11"/>
        <v>| : (-28)</v>
      </c>
      <c r="P29" s="19" t="str">
        <f t="shared" ca="1" si="12"/>
        <v>x = -2</v>
      </c>
      <c r="R29" s="19" t="s">
        <v>110</v>
      </c>
      <c r="T29" s="18" t="str">
        <f t="shared" ca="1" si="13"/>
        <v>-20 · (-2) -4y = 52</v>
      </c>
      <c r="U29" t="s">
        <v>111</v>
      </c>
      <c r="V29" s="18" t="str">
        <f t="shared" ca="1" si="14"/>
        <v>40 -4y = 52</v>
      </c>
      <c r="W29" s="18" t="str">
        <f t="shared" ca="1" si="15"/>
        <v>| -40</v>
      </c>
      <c r="X29" s="19" t="str">
        <f t="shared" ca="1" si="16"/>
        <v>-4y = 12</v>
      </c>
      <c r="Y29" s="18" t="str">
        <f t="shared" ca="1" si="17"/>
        <v>| : (-4)</v>
      </c>
      <c r="Z29" s="19" t="str">
        <f t="shared" ca="1" si="18"/>
        <v>y = -3</v>
      </c>
      <c r="AA29" s="19" t="str">
        <f t="shared" ca="1" si="19"/>
        <v>L = { (-2|-3) }</v>
      </c>
    </row>
    <row r="30" spans="2:27" x14ac:dyDescent="0.25">
      <c r="B30">
        <f t="shared" ca="1" si="0"/>
        <v>3</v>
      </c>
      <c r="C30" s="18">
        <f t="shared" ca="1" si="6"/>
        <v>0.92641311281301775</v>
      </c>
      <c r="D30" s="19" t="str">
        <f t="shared" ca="1" si="7"/>
        <v>8x -4y = 44</v>
      </c>
      <c r="E30" s="18" t="str">
        <f t="shared" ca="1" si="1"/>
        <v>y = 2x -11</v>
      </c>
      <c r="F30" s="19" t="str">
        <f t="shared" ca="1" si="8"/>
        <v>20x + 4y = 40</v>
      </c>
      <c r="G30" s="18">
        <f t="shared" ca="1" si="9"/>
        <v>-4</v>
      </c>
      <c r="H30" s="18">
        <f t="shared" ca="1" si="20"/>
        <v>3</v>
      </c>
      <c r="I30" s="18">
        <f t="shared" ca="1" si="20"/>
        <v>-5</v>
      </c>
      <c r="J30" s="18">
        <f t="shared" ca="1" si="20"/>
        <v>2</v>
      </c>
      <c r="K30" s="18">
        <f t="shared" ca="1" si="3"/>
        <v>-11</v>
      </c>
      <c r="L30" s="18">
        <f t="shared" ca="1" si="4"/>
        <v>-5</v>
      </c>
      <c r="M30" s="18">
        <f t="shared" ca="1" si="5"/>
        <v>10</v>
      </c>
      <c r="N30" s="19" t="str">
        <f t="shared" ca="1" si="10"/>
        <v>I + II:      28x = 84</v>
      </c>
      <c r="O30" s="19" t="str">
        <f t="shared" ca="1" si="11"/>
        <v>| : 28</v>
      </c>
      <c r="P30" s="19" t="str">
        <f t="shared" ca="1" si="12"/>
        <v>x = 3</v>
      </c>
      <c r="R30" s="19" t="s">
        <v>110</v>
      </c>
      <c r="T30" s="18" t="str">
        <f t="shared" ca="1" si="13"/>
        <v>8 · 3 -4y = 44</v>
      </c>
      <c r="U30" t="s">
        <v>111</v>
      </c>
      <c r="V30" s="18" t="str">
        <f t="shared" ca="1" si="14"/>
        <v>24 -4y = 44</v>
      </c>
      <c r="W30" s="18" t="str">
        <f t="shared" ca="1" si="15"/>
        <v>| -24</v>
      </c>
      <c r="X30" s="19" t="str">
        <f t="shared" ca="1" si="16"/>
        <v>-4y = 20</v>
      </c>
      <c r="Y30" s="18" t="str">
        <f t="shared" ca="1" si="17"/>
        <v>| : (-4)</v>
      </c>
      <c r="Z30" s="19" t="str">
        <f t="shared" ca="1" si="18"/>
        <v>y = -5</v>
      </c>
      <c r="AA30" s="19" t="str">
        <f t="shared" ca="1" si="19"/>
        <v>L = { (3|-5) }</v>
      </c>
    </row>
    <row r="31" spans="2:27" x14ac:dyDescent="0.25">
      <c r="B31">
        <f t="shared" ca="1" si="0"/>
        <v>15</v>
      </c>
      <c r="C31" s="18">
        <f t="shared" ca="1" si="6"/>
        <v>0.38520531451156692</v>
      </c>
      <c r="D31" s="19" t="str">
        <f t="shared" ca="1" si="7"/>
        <v>-20x + 5y = -30</v>
      </c>
      <c r="E31" s="18" t="str">
        <f t="shared" ca="1" si="1"/>
        <v>y = 4x -6</v>
      </c>
      <c r="F31" s="19" t="str">
        <f t="shared" ca="1" si="8"/>
        <v>-15x -5y = -5</v>
      </c>
      <c r="G31" s="18">
        <f t="shared" ca="1" si="9"/>
        <v>5</v>
      </c>
      <c r="H31" s="18">
        <f t="shared" ca="1" si="20"/>
        <v>1</v>
      </c>
      <c r="I31" s="18">
        <f t="shared" ca="1" si="20"/>
        <v>-2</v>
      </c>
      <c r="J31" s="18">
        <f t="shared" ca="1" si="20"/>
        <v>4</v>
      </c>
      <c r="K31" s="18">
        <f t="shared" ca="1" si="3"/>
        <v>-6</v>
      </c>
      <c r="L31" s="18">
        <f t="shared" ca="1" si="4"/>
        <v>-3</v>
      </c>
      <c r="M31" s="18">
        <f t="shared" ca="1" si="5"/>
        <v>1</v>
      </c>
      <c r="N31" s="19" t="str">
        <f t="shared" ca="1" si="10"/>
        <v>I + II:      -35x = -35</v>
      </c>
      <c r="O31" s="19" t="str">
        <f t="shared" ca="1" si="11"/>
        <v>| : (-35)</v>
      </c>
      <c r="P31" s="19" t="str">
        <f t="shared" ca="1" si="12"/>
        <v>x = 1</v>
      </c>
      <c r="R31" s="19" t="s">
        <v>110</v>
      </c>
      <c r="T31" s="18" t="str">
        <f t="shared" ca="1" si="13"/>
        <v>-20 · 1 + 5y = -30</v>
      </c>
      <c r="U31" t="s">
        <v>111</v>
      </c>
      <c r="V31" s="18" t="str">
        <f t="shared" ca="1" si="14"/>
        <v>-20 + 5y = -30</v>
      </c>
      <c r="W31" s="18" t="str">
        <f t="shared" ca="1" si="15"/>
        <v>| + 20</v>
      </c>
      <c r="X31" s="19" t="str">
        <f t="shared" ca="1" si="16"/>
        <v>5y = -10</v>
      </c>
      <c r="Y31" s="18" t="str">
        <f t="shared" ca="1" si="17"/>
        <v>| : 5</v>
      </c>
      <c r="Z31" s="19" t="str">
        <f t="shared" ca="1" si="18"/>
        <v>y = -2</v>
      </c>
      <c r="AA31" s="19" t="str">
        <f t="shared" ca="1" si="19"/>
        <v>L = { (1|-2) }</v>
      </c>
    </row>
    <row r="32" spans="2:27" x14ac:dyDescent="0.25">
      <c r="B32">
        <f t="shared" ca="1" si="0"/>
        <v>2</v>
      </c>
      <c r="C32" s="18">
        <f t="shared" ca="1" si="6"/>
        <v>0.93916580638885938</v>
      </c>
      <c r="D32" s="19" t="str">
        <f t="shared" ca="1" si="7"/>
        <v>-20x -5y = 85</v>
      </c>
      <c r="E32" s="18" t="str">
        <f t="shared" ca="1" si="1"/>
        <v>y = -4x -17</v>
      </c>
      <c r="F32" s="19" t="str">
        <f t="shared" ca="1" si="8"/>
        <v>-10x + 5y = 35</v>
      </c>
      <c r="G32" s="18">
        <f t="shared" ca="1" si="9"/>
        <v>-5</v>
      </c>
      <c r="H32" s="18">
        <f t="shared" ca="1" si="20"/>
        <v>-4</v>
      </c>
      <c r="I32" s="18">
        <f t="shared" ca="1" si="20"/>
        <v>-1</v>
      </c>
      <c r="J32" s="18">
        <f t="shared" ca="1" si="20"/>
        <v>-4</v>
      </c>
      <c r="K32" s="18">
        <f t="shared" ca="1" si="3"/>
        <v>-17</v>
      </c>
      <c r="L32" s="18">
        <f t="shared" ca="1" si="4"/>
        <v>2</v>
      </c>
      <c r="M32" s="18">
        <f t="shared" ca="1" si="5"/>
        <v>7</v>
      </c>
      <c r="N32" s="19" t="str">
        <f t="shared" ca="1" si="10"/>
        <v>I + II:      -30x = 120</v>
      </c>
      <c r="O32" s="19" t="str">
        <f t="shared" ca="1" si="11"/>
        <v>| : (-30)</v>
      </c>
      <c r="P32" s="19" t="str">
        <f t="shared" ca="1" si="12"/>
        <v>x = -4</v>
      </c>
      <c r="R32" s="19" t="s">
        <v>110</v>
      </c>
      <c r="T32" s="18" t="str">
        <f t="shared" ca="1" si="13"/>
        <v>-20 · (-4) -5y = 85</v>
      </c>
      <c r="U32" t="s">
        <v>111</v>
      </c>
      <c r="V32" s="18" t="str">
        <f t="shared" ca="1" si="14"/>
        <v>80 -5y = 85</v>
      </c>
      <c r="W32" s="18" t="str">
        <f t="shared" ca="1" si="15"/>
        <v>| -80</v>
      </c>
      <c r="X32" s="19" t="str">
        <f t="shared" ca="1" si="16"/>
        <v>-5y = 5</v>
      </c>
      <c r="Y32" s="18" t="str">
        <f t="shared" ca="1" si="17"/>
        <v>| : (-5)</v>
      </c>
      <c r="Z32" s="19" t="str">
        <f t="shared" ca="1" si="18"/>
        <v>y = -1</v>
      </c>
      <c r="AA32" s="19" t="str">
        <f t="shared" ca="1" si="19"/>
        <v>L = { (-4|-1) }</v>
      </c>
    </row>
    <row r="33" spans="4:7" ht="15.5" x14ac:dyDescent="0.35">
      <c r="D33" s="9"/>
      <c r="E33" s="9"/>
      <c r="F33" s="9"/>
      <c r="G33" s="9"/>
    </row>
    <row r="34" spans="4:7" ht="15.5" x14ac:dyDescent="0.35">
      <c r="D34" s="9"/>
      <c r="E34" s="9"/>
      <c r="F34" s="9"/>
      <c r="G34" s="9"/>
    </row>
    <row r="35" spans="4:7" ht="15.5" x14ac:dyDescent="0.35">
      <c r="D35" s="9"/>
      <c r="E35" s="9"/>
      <c r="F35" s="9"/>
      <c r="G35" s="9"/>
    </row>
    <row r="36" spans="4:7" ht="15.5" x14ac:dyDescent="0.35">
      <c r="D36" s="9"/>
      <c r="E36" s="9"/>
      <c r="F36" s="9"/>
      <c r="G36" s="9"/>
    </row>
    <row r="37" spans="4:7" ht="15.5" x14ac:dyDescent="0.35">
      <c r="D37" s="9"/>
      <c r="E37" s="9"/>
      <c r="F37" s="9"/>
      <c r="G37" s="9"/>
    </row>
    <row r="38" spans="4:7" ht="15.5" x14ac:dyDescent="0.35">
      <c r="D38" s="9"/>
      <c r="E38" s="9"/>
      <c r="F38" s="9"/>
      <c r="G38" s="9"/>
    </row>
    <row r="39" spans="4:7" ht="15.5" x14ac:dyDescent="0.35">
      <c r="D39" s="9"/>
      <c r="E39" s="9"/>
      <c r="F39" s="9"/>
      <c r="G39" s="9"/>
    </row>
    <row r="40" spans="4:7" ht="15.5" x14ac:dyDescent="0.35">
      <c r="D40" s="9"/>
      <c r="E40" s="9"/>
      <c r="F40" s="9"/>
      <c r="G40" s="9"/>
    </row>
    <row r="41" spans="4:7" ht="15.5" x14ac:dyDescent="0.35">
      <c r="D41" s="9"/>
      <c r="E41" s="9"/>
      <c r="F41" s="9"/>
      <c r="G41" s="9"/>
    </row>
    <row r="42" spans="4:7" ht="15.5" x14ac:dyDescent="0.35">
      <c r="D42" s="9"/>
      <c r="E42" s="9"/>
      <c r="F42" s="9"/>
      <c r="G42" s="9"/>
    </row>
    <row r="43" spans="4:7" ht="15.5" x14ac:dyDescent="0.35">
      <c r="D43" s="9"/>
      <c r="E43" s="9"/>
      <c r="F43" s="9"/>
      <c r="G43" s="9"/>
    </row>
    <row r="44" spans="4:7" ht="15.5" x14ac:dyDescent="0.35">
      <c r="D44" s="9"/>
      <c r="E44" s="9"/>
      <c r="F44" s="9"/>
      <c r="G44" s="9"/>
    </row>
    <row r="45" spans="4:7" ht="15.5" x14ac:dyDescent="0.35">
      <c r="D45" s="9"/>
      <c r="E45" s="9"/>
      <c r="F45" s="9"/>
      <c r="G45" s="9"/>
    </row>
    <row r="46" spans="4:7" ht="15.5" x14ac:dyDescent="0.35">
      <c r="D46" s="9"/>
      <c r="E46" s="9"/>
      <c r="F46" s="9"/>
      <c r="G46" s="9"/>
    </row>
    <row r="47" spans="4:7" ht="15.5" x14ac:dyDescent="0.35">
      <c r="D47" s="9"/>
      <c r="E47" s="9"/>
      <c r="F47" s="9"/>
      <c r="G47" s="9"/>
    </row>
    <row r="48" spans="4:7" ht="15.5" x14ac:dyDescent="0.35">
      <c r="D48" s="9"/>
      <c r="E48" s="9"/>
      <c r="F48" s="9"/>
      <c r="G48" s="9"/>
    </row>
    <row r="49" spans="4:16" ht="15.5" x14ac:dyDescent="0.35">
      <c r="D49" s="9"/>
      <c r="E49" s="9"/>
      <c r="F49" s="9"/>
      <c r="G49" s="9"/>
    </row>
    <row r="50" spans="4:16" ht="15.5" x14ac:dyDescent="0.35">
      <c r="D50" s="9"/>
      <c r="E50" s="9"/>
      <c r="F50" s="9"/>
      <c r="G50" s="9"/>
    </row>
    <row r="51" spans="4:16" ht="15.5" x14ac:dyDescent="0.35">
      <c r="D51" s="9"/>
      <c r="E51" s="9"/>
      <c r="F51" s="9"/>
      <c r="G51" s="9"/>
    </row>
    <row r="52" spans="4:16" ht="15.5" x14ac:dyDescent="0.35">
      <c r="D52" s="9"/>
      <c r="E52" s="9"/>
      <c r="F52" s="9"/>
      <c r="G52" s="9"/>
    </row>
    <row r="53" spans="4:16" ht="15.5" x14ac:dyDescent="0.35">
      <c r="P53" s="8"/>
    </row>
    <row r="54" spans="4:16" ht="15.5" x14ac:dyDescent="0.35">
      <c r="D54" s="9"/>
      <c r="E54" s="9"/>
      <c r="F54" s="9"/>
      <c r="G54" s="9"/>
      <c r="P54" s="8"/>
    </row>
    <row r="55" spans="4:16" ht="15.5" x14ac:dyDescent="0.35">
      <c r="D55" s="9"/>
      <c r="E55" s="9"/>
      <c r="F55" s="9"/>
      <c r="G55" s="9"/>
      <c r="P55" s="8"/>
    </row>
    <row r="56" spans="4:16" ht="15.5" x14ac:dyDescent="0.35">
      <c r="D56" s="9"/>
      <c r="E56" s="9"/>
      <c r="F56" s="9"/>
      <c r="G56" s="9"/>
      <c r="P56" s="8"/>
    </row>
    <row r="57" spans="4:16" ht="15.5" x14ac:dyDescent="0.35">
      <c r="D57" s="9"/>
      <c r="E57" s="9"/>
      <c r="F57" s="9"/>
      <c r="G57" s="9"/>
      <c r="P57" s="8"/>
    </row>
    <row r="58" spans="4:16" ht="15.5" x14ac:dyDescent="0.35">
      <c r="D58" s="9"/>
      <c r="E58" s="9"/>
      <c r="F58" s="9"/>
      <c r="G58" s="9"/>
      <c r="P58" s="8"/>
    </row>
    <row r="59" spans="4:16" ht="15.5" x14ac:dyDescent="0.35">
      <c r="D59" s="9"/>
      <c r="E59" s="9"/>
      <c r="F59" s="9"/>
      <c r="G59" s="9"/>
      <c r="P59" s="8"/>
    </row>
    <row r="60" spans="4:16" ht="15.5" x14ac:dyDescent="0.35">
      <c r="D60" s="9"/>
      <c r="E60" s="9"/>
      <c r="F60" s="9"/>
      <c r="G60" s="9"/>
      <c r="P60" s="8"/>
    </row>
    <row r="61" spans="4:16" ht="15.5" x14ac:dyDescent="0.35">
      <c r="D61" s="8"/>
      <c r="E61" s="8"/>
      <c r="F61" s="8"/>
    </row>
    <row r="63" spans="4:16" ht="15.5" x14ac:dyDescent="0.35">
      <c r="D63" s="9"/>
      <c r="E63" s="9"/>
      <c r="F63" s="9"/>
      <c r="G63" s="9"/>
    </row>
    <row r="64" spans="4:16" ht="15.5" x14ac:dyDescent="0.35">
      <c r="D64" s="9"/>
      <c r="E64" s="9"/>
      <c r="F64" s="9"/>
      <c r="G64" s="9"/>
    </row>
    <row r="65" spans="4:7" ht="15.5" x14ac:dyDescent="0.35">
      <c r="D65" s="9"/>
      <c r="E65" s="9"/>
      <c r="F65" s="9"/>
      <c r="G65" s="9"/>
    </row>
    <row r="66" spans="4:7" ht="15.5" x14ac:dyDescent="0.35">
      <c r="D66" s="9"/>
      <c r="E66" s="9"/>
      <c r="F66" s="9"/>
      <c r="G66" s="9"/>
    </row>
    <row r="67" spans="4:7" ht="15.5" x14ac:dyDescent="0.35">
      <c r="D67" s="9"/>
      <c r="E67" s="9"/>
      <c r="F67" s="9"/>
      <c r="G67" s="9"/>
    </row>
    <row r="68" spans="4:7" ht="15.5" x14ac:dyDescent="0.35">
      <c r="D68" s="9"/>
      <c r="E68" s="9"/>
      <c r="F68" s="9"/>
      <c r="G68" s="9"/>
    </row>
    <row r="69" spans="4:7" ht="15.5" x14ac:dyDescent="0.35">
      <c r="D69" s="9"/>
      <c r="E69" s="9"/>
      <c r="F69" s="9"/>
      <c r="G69" s="9"/>
    </row>
    <row r="70" spans="4:7" ht="15.5" x14ac:dyDescent="0.35">
      <c r="D70" s="9"/>
      <c r="E70" s="9"/>
      <c r="F70" s="9"/>
      <c r="G70" s="9"/>
    </row>
    <row r="71" spans="4:7" ht="15.5" x14ac:dyDescent="0.35">
      <c r="D71" s="9"/>
      <c r="E71" s="9"/>
      <c r="F71" s="9"/>
      <c r="G71" s="9"/>
    </row>
    <row r="72" spans="4:7" ht="15.5" x14ac:dyDescent="0.35">
      <c r="D72" s="9"/>
      <c r="E72" s="9"/>
      <c r="F72" s="9"/>
      <c r="G72" s="9"/>
    </row>
    <row r="73" spans="4:7" ht="15.5" x14ac:dyDescent="0.35">
      <c r="D73" s="9"/>
      <c r="E73" s="9"/>
      <c r="F73" s="9"/>
      <c r="G73" s="9"/>
    </row>
    <row r="74" spans="4:7" ht="15.5" x14ac:dyDescent="0.35">
      <c r="D74" s="9"/>
      <c r="E74" s="9"/>
      <c r="F74" s="9"/>
      <c r="G74" s="9"/>
    </row>
    <row r="75" spans="4:7" ht="15.5" x14ac:dyDescent="0.35">
      <c r="D75" s="9"/>
      <c r="E75" s="9"/>
      <c r="F75" s="9"/>
      <c r="G75" s="9"/>
    </row>
    <row r="76" spans="4:7" ht="15.5" x14ac:dyDescent="0.35">
      <c r="D76" s="9"/>
      <c r="E76" s="9"/>
      <c r="F76" s="9"/>
      <c r="G76" s="9"/>
    </row>
    <row r="77" spans="4:7" ht="15.5" x14ac:dyDescent="0.35">
      <c r="D77" s="9"/>
      <c r="E77" s="9"/>
      <c r="F77" s="9"/>
      <c r="G77" s="9"/>
    </row>
    <row r="78" spans="4:7" ht="15.5" x14ac:dyDescent="0.35">
      <c r="D78" s="9"/>
      <c r="E78" s="9"/>
      <c r="F78" s="9"/>
      <c r="G78" s="9"/>
    </row>
    <row r="79" spans="4:7" ht="15.5" x14ac:dyDescent="0.35">
      <c r="D79" s="9"/>
      <c r="E79" s="9"/>
      <c r="F79" s="9"/>
      <c r="G79" s="9"/>
    </row>
    <row r="80" spans="4:7" ht="15.5" x14ac:dyDescent="0.35">
      <c r="D80" s="9"/>
      <c r="E80" s="9"/>
      <c r="F80" s="9"/>
      <c r="G80" s="9"/>
    </row>
    <row r="81" spans="4:7" ht="15.5" x14ac:dyDescent="0.35">
      <c r="D81" s="9"/>
      <c r="E81" s="9"/>
      <c r="F81" s="9"/>
      <c r="G81" s="9"/>
    </row>
    <row r="82" spans="4:7" ht="15.5" x14ac:dyDescent="0.35">
      <c r="D82" s="9"/>
      <c r="E82" s="9"/>
      <c r="F82" s="9"/>
      <c r="G82" s="9"/>
    </row>
    <row r="83" spans="4:7" ht="15.5" x14ac:dyDescent="0.35">
      <c r="D83" s="9"/>
      <c r="E83" s="9"/>
      <c r="F83" s="9"/>
      <c r="G83" s="9"/>
    </row>
    <row r="84" spans="4:7" ht="15.5" x14ac:dyDescent="0.35">
      <c r="D84" s="9"/>
      <c r="E84" s="9"/>
      <c r="F84" s="9"/>
      <c r="G84" s="9"/>
    </row>
    <row r="85" spans="4:7" ht="15.5" x14ac:dyDescent="0.35">
      <c r="D85" s="9"/>
      <c r="E85" s="9"/>
      <c r="F85" s="9"/>
      <c r="G85" s="9"/>
    </row>
    <row r="86" spans="4:7" ht="15.5" x14ac:dyDescent="0.35">
      <c r="D86" s="9"/>
      <c r="E86" s="9"/>
      <c r="F86" s="9"/>
      <c r="G86" s="9"/>
    </row>
    <row r="87" spans="4:7" ht="15.5" x14ac:dyDescent="0.35">
      <c r="D87" s="9"/>
      <c r="E87" s="9"/>
      <c r="F87" s="9"/>
      <c r="G87" s="9"/>
    </row>
    <row r="88" spans="4:7" ht="15.5" x14ac:dyDescent="0.35">
      <c r="D88" s="9"/>
      <c r="E88" s="9"/>
      <c r="F88" s="9"/>
      <c r="G88" s="9"/>
    </row>
    <row r="90" spans="4:7" ht="15.5" x14ac:dyDescent="0.35">
      <c r="D90" s="9"/>
      <c r="E90" s="9"/>
      <c r="F90" s="9"/>
      <c r="G90" s="9"/>
    </row>
    <row r="91" spans="4:7" ht="15.5" x14ac:dyDescent="0.35">
      <c r="D91" s="9"/>
      <c r="E91" s="9"/>
      <c r="F91" s="9"/>
      <c r="G91" s="9"/>
    </row>
    <row r="92" spans="4:7" ht="15.5" x14ac:dyDescent="0.35">
      <c r="D92" s="9"/>
      <c r="E92" s="9"/>
      <c r="F92" s="9"/>
      <c r="G92" s="9"/>
    </row>
    <row r="93" spans="4:7" ht="15.5" x14ac:dyDescent="0.35">
      <c r="D93" s="9"/>
      <c r="E93" s="9"/>
      <c r="F93" s="9"/>
      <c r="G93" s="9"/>
    </row>
    <row r="94" spans="4:7" ht="15.5" x14ac:dyDescent="0.35">
      <c r="D94" s="9"/>
      <c r="E94" s="9"/>
      <c r="F94" s="9"/>
      <c r="G94" s="9"/>
    </row>
    <row r="95" spans="4:7" ht="15.5" x14ac:dyDescent="0.35">
      <c r="D95" s="9"/>
      <c r="E95" s="9"/>
      <c r="F95" s="9"/>
      <c r="G95" s="9"/>
    </row>
    <row r="96" spans="4:7" ht="15.5" x14ac:dyDescent="0.35">
      <c r="D96" s="9"/>
      <c r="E96" s="9"/>
      <c r="F96" s="9"/>
      <c r="G96" s="9"/>
    </row>
    <row r="97" spans="4:7" ht="15.5" x14ac:dyDescent="0.35">
      <c r="D97" s="9"/>
      <c r="E97" s="9"/>
      <c r="F97" s="9"/>
      <c r="G97" s="9"/>
    </row>
    <row r="98" spans="4:7" ht="15.5" x14ac:dyDescent="0.35">
      <c r="D98" s="9"/>
      <c r="E98" s="9"/>
      <c r="F98" s="9"/>
      <c r="G98" s="9"/>
    </row>
    <row r="99" spans="4:7" ht="15.5" x14ac:dyDescent="0.35">
      <c r="D99" s="9"/>
      <c r="E99" s="9"/>
      <c r="F99" s="9"/>
      <c r="G99" s="9"/>
    </row>
    <row r="100" spans="4:7" ht="15.5" x14ac:dyDescent="0.35">
      <c r="D100" s="9"/>
      <c r="E100" s="9"/>
      <c r="F100" s="9"/>
      <c r="G100" s="9"/>
    </row>
    <row r="101" spans="4:7" ht="15.5" x14ac:dyDescent="0.35">
      <c r="D101" s="9"/>
      <c r="E101" s="9"/>
      <c r="F101" s="9"/>
      <c r="G101" s="9"/>
    </row>
    <row r="102" spans="4:7" ht="15.5" x14ac:dyDescent="0.35">
      <c r="D102" s="9"/>
      <c r="E102" s="9"/>
      <c r="F102" s="9"/>
      <c r="G102" s="9"/>
    </row>
    <row r="103" spans="4:7" ht="15.5" x14ac:dyDescent="0.35">
      <c r="D103" s="9"/>
      <c r="E103" s="9"/>
      <c r="F103" s="9"/>
      <c r="G103" s="9"/>
    </row>
    <row r="104" spans="4:7" ht="15.5" x14ac:dyDescent="0.35">
      <c r="D104" s="9"/>
      <c r="E104" s="9"/>
      <c r="F104" s="9"/>
      <c r="G104" s="9"/>
    </row>
    <row r="105" spans="4:7" ht="15.5" x14ac:dyDescent="0.35">
      <c r="D105" s="9"/>
      <c r="E105" s="9"/>
      <c r="F105" s="9"/>
      <c r="G105" s="9"/>
    </row>
    <row r="106" spans="4:7" ht="15.5" x14ac:dyDescent="0.35">
      <c r="D106" s="9"/>
      <c r="E106" s="9"/>
      <c r="F106" s="9"/>
      <c r="G106" s="9"/>
    </row>
    <row r="107" spans="4:7" ht="15.5" x14ac:dyDescent="0.35">
      <c r="D107" s="9"/>
      <c r="E107" s="9"/>
      <c r="F107" s="9"/>
      <c r="G107" s="9"/>
    </row>
    <row r="108" spans="4:7" ht="15.5" x14ac:dyDescent="0.35">
      <c r="D108" s="9"/>
      <c r="E108" s="9"/>
      <c r="F108" s="9"/>
      <c r="G108" s="9"/>
    </row>
    <row r="109" spans="4:7" ht="15.5" x14ac:dyDescent="0.35">
      <c r="D109" s="9"/>
      <c r="E109" s="9"/>
      <c r="F109" s="9"/>
      <c r="G109" s="9"/>
    </row>
    <row r="110" spans="4:7" ht="15.5" x14ac:dyDescent="0.35">
      <c r="D110" s="9"/>
      <c r="E110" s="9"/>
      <c r="F110" s="9"/>
      <c r="G110" s="9"/>
    </row>
    <row r="111" spans="4:7" ht="15.5" x14ac:dyDescent="0.35">
      <c r="D111" s="9"/>
      <c r="E111" s="9"/>
      <c r="F111" s="9"/>
      <c r="G111" s="9"/>
    </row>
    <row r="112" spans="4:7" ht="15.5" x14ac:dyDescent="0.35">
      <c r="D112" s="9"/>
      <c r="E112" s="9"/>
      <c r="F112" s="9"/>
      <c r="G112" s="9"/>
    </row>
    <row r="113" spans="4:7" ht="15.5" x14ac:dyDescent="0.35">
      <c r="D113" s="9"/>
      <c r="E113" s="9"/>
      <c r="F113" s="9"/>
      <c r="G113" s="9"/>
    </row>
    <row r="114" spans="4:7" ht="15.5" x14ac:dyDescent="0.35">
      <c r="D114" s="9"/>
      <c r="E114" s="9"/>
      <c r="F114" s="9"/>
      <c r="G114" s="9"/>
    </row>
    <row r="115" spans="4:7" ht="15.5" x14ac:dyDescent="0.35">
      <c r="D115" s="9"/>
      <c r="E115" s="9"/>
      <c r="F115" s="9"/>
      <c r="G115" s="9"/>
    </row>
    <row r="116" spans="4:7" ht="15.5" x14ac:dyDescent="0.35">
      <c r="D116" s="9"/>
      <c r="E116" s="9"/>
      <c r="F116" s="9"/>
      <c r="G116" s="9"/>
    </row>
    <row r="117" spans="4:7" ht="15.5" x14ac:dyDescent="0.35">
      <c r="D117" s="9"/>
      <c r="E117" s="9"/>
      <c r="F117" s="9"/>
      <c r="G117" s="9"/>
    </row>
    <row r="118" spans="4:7" ht="15.5" x14ac:dyDescent="0.35">
      <c r="D118" s="9"/>
      <c r="E118" s="9"/>
      <c r="F118" s="9"/>
      <c r="G118" s="9"/>
    </row>
    <row r="119" spans="4:7" ht="15.5" x14ac:dyDescent="0.35">
      <c r="D119" s="9"/>
      <c r="E119" s="9"/>
      <c r="F119" s="9"/>
      <c r="G119" s="9"/>
    </row>
    <row r="120" spans="4:7" ht="15.5" x14ac:dyDescent="0.35">
      <c r="D120" s="9"/>
      <c r="E120" s="9"/>
      <c r="F120" s="9"/>
      <c r="G120" s="9"/>
    </row>
    <row r="121" spans="4:7" ht="15.5" x14ac:dyDescent="0.35">
      <c r="D121" s="9"/>
      <c r="E121" s="9"/>
      <c r="F121" s="9"/>
      <c r="G121" s="9"/>
    </row>
    <row r="122" spans="4:7" ht="15.5" x14ac:dyDescent="0.35">
      <c r="D122" s="9"/>
      <c r="E122" s="9"/>
      <c r="F122" s="9"/>
      <c r="G122" s="9"/>
    </row>
    <row r="123" spans="4:7" ht="15.5" x14ac:dyDescent="0.35">
      <c r="D123" s="9"/>
      <c r="E123" s="9"/>
      <c r="F123" s="9"/>
      <c r="G123" s="9"/>
    </row>
    <row r="125" spans="4:7" ht="15.5" x14ac:dyDescent="0.35">
      <c r="D125" s="8"/>
      <c r="E125" s="8"/>
      <c r="F125" s="8"/>
    </row>
    <row r="127" spans="4:7" ht="15.5" x14ac:dyDescent="0.35">
      <c r="D127" s="9"/>
      <c r="E127" s="9"/>
      <c r="F127" s="9"/>
      <c r="G127" s="9"/>
    </row>
    <row r="128" spans="4:7" ht="15.5" x14ac:dyDescent="0.35">
      <c r="D128" s="9"/>
      <c r="E128" s="9"/>
      <c r="F128" s="9"/>
      <c r="G128" s="9"/>
    </row>
    <row r="129" spans="4:7" ht="15.5" x14ac:dyDescent="0.35">
      <c r="D129" s="9"/>
      <c r="E129" s="9"/>
      <c r="F129" s="9"/>
      <c r="G129" s="9"/>
    </row>
    <row r="130" spans="4:7" ht="15.5" x14ac:dyDescent="0.35">
      <c r="D130" s="9"/>
      <c r="E130" s="9"/>
      <c r="F130" s="9"/>
      <c r="G130" s="9"/>
    </row>
    <row r="131" spans="4:7" ht="15.5" x14ac:dyDescent="0.35">
      <c r="D131" s="9"/>
      <c r="E131" s="9"/>
      <c r="F131" s="9"/>
      <c r="G131" s="9"/>
    </row>
    <row r="132" spans="4:7" ht="15.5" x14ac:dyDescent="0.35">
      <c r="D132" s="9"/>
      <c r="E132" s="9"/>
      <c r="F132" s="9"/>
      <c r="G132" s="9"/>
    </row>
    <row r="133" spans="4:7" ht="15.5" x14ac:dyDescent="0.35">
      <c r="D133" s="9"/>
      <c r="E133" s="9"/>
      <c r="F133" s="9"/>
      <c r="G133" s="9"/>
    </row>
    <row r="135" spans="4:7" ht="15.5" x14ac:dyDescent="0.35">
      <c r="D135" s="8"/>
      <c r="E135" s="8"/>
      <c r="F135" s="8"/>
    </row>
    <row r="137" spans="4:7" ht="15.5" x14ac:dyDescent="0.35">
      <c r="D137" s="9"/>
      <c r="E137" s="9"/>
      <c r="F137" s="9"/>
      <c r="G137" s="9"/>
    </row>
    <row r="138" spans="4:7" ht="15.5" x14ac:dyDescent="0.35">
      <c r="D138" s="9"/>
      <c r="E138" s="9"/>
      <c r="F138" s="9"/>
      <c r="G138" s="9"/>
    </row>
    <row r="139" spans="4:7" ht="15.5" x14ac:dyDescent="0.35">
      <c r="D139" s="9"/>
      <c r="E139" s="9"/>
      <c r="F139" s="9"/>
      <c r="G139" s="9"/>
    </row>
    <row r="140" spans="4:7" ht="15.5" x14ac:dyDescent="0.35">
      <c r="D140" s="9"/>
      <c r="E140" s="9"/>
      <c r="F140" s="9"/>
      <c r="G140" s="9"/>
    </row>
    <row r="141" spans="4:7" ht="15.5" x14ac:dyDescent="0.35">
      <c r="D141" s="9"/>
      <c r="E141" s="9"/>
      <c r="F141" s="9"/>
      <c r="G141" s="9"/>
    </row>
    <row r="142" spans="4:7" ht="15.5" x14ac:dyDescent="0.35">
      <c r="D142" s="9"/>
      <c r="E142" s="9"/>
      <c r="F142" s="9"/>
      <c r="G142" s="9"/>
    </row>
    <row r="143" spans="4:7" ht="15.5" x14ac:dyDescent="0.35">
      <c r="D143" s="9"/>
      <c r="E143" s="9"/>
      <c r="F143" s="9"/>
      <c r="G143" s="9"/>
    </row>
    <row r="145" spans="4:7" ht="15.5" x14ac:dyDescent="0.35">
      <c r="D145" s="8"/>
      <c r="E145" s="8"/>
      <c r="F145" s="8"/>
    </row>
    <row r="147" spans="4:7" ht="15.5" x14ac:dyDescent="0.35">
      <c r="D147" s="9"/>
      <c r="E147" s="9"/>
      <c r="F147" s="9"/>
      <c r="G147" s="9"/>
    </row>
    <row r="148" spans="4:7" ht="15.5" x14ac:dyDescent="0.35">
      <c r="D148" s="9"/>
      <c r="E148" s="9"/>
      <c r="F148" s="9"/>
      <c r="G148" s="9"/>
    </row>
    <row r="149" spans="4:7" ht="15.5" x14ac:dyDescent="0.35">
      <c r="D149" s="9"/>
      <c r="E149" s="9"/>
      <c r="F149" s="9"/>
      <c r="G149" s="9"/>
    </row>
    <row r="150" spans="4:7" ht="15.5" x14ac:dyDescent="0.35">
      <c r="D150" s="9"/>
      <c r="E150" s="9"/>
      <c r="F150" s="9"/>
      <c r="G150" s="9"/>
    </row>
    <row r="151" spans="4:7" ht="15.5" x14ac:dyDescent="0.35">
      <c r="D151" s="9"/>
      <c r="E151" s="9"/>
      <c r="F151" s="9"/>
      <c r="G151" s="9"/>
    </row>
    <row r="152" spans="4:7" ht="15.5" x14ac:dyDescent="0.35">
      <c r="D152" s="9"/>
      <c r="E152" s="9"/>
      <c r="F152" s="9"/>
      <c r="G152" s="9"/>
    </row>
    <row r="153" spans="4:7" ht="15.5" x14ac:dyDescent="0.35">
      <c r="D153" s="9"/>
      <c r="E153" s="9"/>
      <c r="F153" s="9"/>
      <c r="G153" s="9"/>
    </row>
    <row r="157" spans="4:7" ht="15.5" x14ac:dyDescent="0.35">
      <c r="D157" s="9"/>
      <c r="E157" s="9"/>
      <c r="F157" s="9"/>
      <c r="G157" s="9"/>
    </row>
    <row r="158" spans="4:7" ht="15.5" x14ac:dyDescent="0.35">
      <c r="D158" s="9"/>
      <c r="E158" s="9"/>
      <c r="F158" s="9"/>
      <c r="G158" s="9"/>
    </row>
    <row r="159" spans="4:7" ht="15.5" x14ac:dyDescent="0.35">
      <c r="D159" s="9"/>
      <c r="E159" s="9"/>
      <c r="F159" s="9"/>
      <c r="G159" s="9"/>
    </row>
    <row r="160" spans="4:7" ht="15.5" x14ac:dyDescent="0.35">
      <c r="D160" s="9"/>
      <c r="E160" s="9"/>
      <c r="F160" s="9"/>
      <c r="G160" s="9"/>
    </row>
    <row r="161" spans="4:7" ht="15.5" x14ac:dyDescent="0.35">
      <c r="D161" s="9"/>
      <c r="E161" s="9"/>
      <c r="F161" s="9"/>
      <c r="G161" s="9"/>
    </row>
    <row r="162" spans="4:7" ht="15.5" x14ac:dyDescent="0.35">
      <c r="D162" s="9"/>
      <c r="E162" s="9"/>
      <c r="F162" s="9"/>
      <c r="G162" s="9"/>
    </row>
    <row r="163" spans="4:7" ht="15.5" x14ac:dyDescent="0.35">
      <c r="D163" s="9"/>
      <c r="E163" s="9"/>
      <c r="F163" s="9"/>
      <c r="G163" s="9"/>
    </row>
    <row r="167" spans="4:7" ht="15.5" x14ac:dyDescent="0.35">
      <c r="D167" s="9"/>
      <c r="E167" s="9"/>
      <c r="F167" s="9"/>
      <c r="G167" s="9"/>
    </row>
    <row r="168" spans="4:7" ht="15.5" x14ac:dyDescent="0.35">
      <c r="D168" s="9"/>
      <c r="E168" s="9"/>
      <c r="F168" s="9"/>
      <c r="G168" s="9"/>
    </row>
    <row r="169" spans="4:7" ht="15.5" x14ac:dyDescent="0.35">
      <c r="D169" s="9"/>
      <c r="E169" s="9"/>
      <c r="F169" s="9"/>
      <c r="G169" s="9"/>
    </row>
    <row r="170" spans="4:7" ht="15.5" x14ac:dyDescent="0.35">
      <c r="D170" s="9"/>
      <c r="E170" s="9"/>
      <c r="F170" s="9"/>
      <c r="G170" s="9"/>
    </row>
    <row r="171" spans="4:7" ht="15.5" x14ac:dyDescent="0.35">
      <c r="D171" s="9"/>
      <c r="E171" s="9"/>
      <c r="F171" s="9"/>
      <c r="G171" s="9"/>
    </row>
    <row r="172" spans="4:7" ht="15.5" x14ac:dyDescent="0.35">
      <c r="D172" s="9"/>
      <c r="E172" s="9"/>
      <c r="F172" s="9"/>
      <c r="G172" s="9"/>
    </row>
    <row r="173" spans="4:7" ht="15.5" x14ac:dyDescent="0.35">
      <c r="D173" s="9"/>
      <c r="E173" s="9"/>
      <c r="F173" s="9"/>
      <c r="G173" s="9"/>
    </row>
    <row r="177" spans="4:7" ht="15.5" x14ac:dyDescent="0.35">
      <c r="D177" s="9"/>
      <c r="E177" s="9"/>
      <c r="F177" s="9"/>
      <c r="G177" s="9"/>
    </row>
    <row r="178" spans="4:7" ht="15.5" x14ac:dyDescent="0.35">
      <c r="D178" s="9"/>
      <c r="E178" s="9"/>
      <c r="F178" s="9"/>
      <c r="G178" s="9"/>
    </row>
    <row r="179" spans="4:7" ht="15.5" x14ac:dyDescent="0.35">
      <c r="D179" s="9"/>
      <c r="E179" s="9"/>
      <c r="F179" s="9"/>
      <c r="G179" s="9"/>
    </row>
    <row r="180" spans="4:7" ht="15.5" x14ac:dyDescent="0.35">
      <c r="D180" s="9"/>
      <c r="E180" s="9"/>
      <c r="F180" s="9"/>
      <c r="G180" s="9"/>
    </row>
    <row r="181" spans="4:7" ht="15.5" x14ac:dyDescent="0.35">
      <c r="D181" s="9"/>
      <c r="E181" s="9"/>
      <c r="F181" s="9"/>
      <c r="G181" s="9"/>
    </row>
    <row r="182" spans="4:7" ht="15.5" x14ac:dyDescent="0.35">
      <c r="D182" s="9"/>
      <c r="E182" s="9"/>
      <c r="F182" s="9"/>
      <c r="G182" s="9"/>
    </row>
    <row r="183" spans="4:7" ht="15.5" x14ac:dyDescent="0.35">
      <c r="D183" s="9"/>
      <c r="E183" s="9"/>
      <c r="F183" s="9"/>
      <c r="G183" s="9"/>
    </row>
    <row r="187" spans="4:7" ht="15.5" x14ac:dyDescent="0.35">
      <c r="D187" s="9"/>
      <c r="E187" s="9"/>
      <c r="F187" s="9"/>
      <c r="G187" s="9"/>
    </row>
    <row r="188" spans="4:7" ht="15.5" x14ac:dyDescent="0.35">
      <c r="D188" s="9"/>
      <c r="E188" s="9"/>
      <c r="F188" s="9"/>
      <c r="G188" s="9"/>
    </row>
    <row r="189" spans="4:7" ht="15.5" x14ac:dyDescent="0.35">
      <c r="D189" s="9"/>
      <c r="E189" s="9"/>
      <c r="F189" s="9"/>
      <c r="G189" s="9"/>
    </row>
    <row r="190" spans="4:7" ht="15.5" x14ac:dyDescent="0.35">
      <c r="D190" s="9"/>
      <c r="E190" s="9"/>
      <c r="F190" s="9"/>
      <c r="G190" s="9"/>
    </row>
    <row r="191" spans="4:7" ht="15.5" x14ac:dyDescent="0.35">
      <c r="D191" s="9"/>
      <c r="E191" s="9"/>
      <c r="F191" s="9"/>
      <c r="G191" s="9"/>
    </row>
    <row r="192" spans="4:7" ht="15.5" x14ac:dyDescent="0.35">
      <c r="D192" s="9"/>
      <c r="E192" s="9"/>
      <c r="F192" s="9"/>
      <c r="G192" s="9"/>
    </row>
    <row r="193" spans="4:7" ht="15.5" x14ac:dyDescent="0.35">
      <c r="D193" s="9"/>
      <c r="E193" s="9"/>
      <c r="F193" s="9"/>
      <c r="G193" s="9"/>
    </row>
    <row r="197" spans="4:7" ht="15.5" x14ac:dyDescent="0.35">
      <c r="D197" s="9"/>
      <c r="E197" s="9"/>
      <c r="F197" s="9"/>
      <c r="G197" s="9"/>
    </row>
    <row r="198" spans="4:7" ht="15.5" x14ac:dyDescent="0.35">
      <c r="D198" s="9"/>
      <c r="E198" s="9"/>
      <c r="F198" s="9"/>
      <c r="G198" s="9"/>
    </row>
    <row r="199" spans="4:7" ht="15.5" x14ac:dyDescent="0.35">
      <c r="D199" s="9"/>
      <c r="E199" s="9"/>
      <c r="F199" s="9"/>
      <c r="G199" s="9"/>
    </row>
    <row r="200" spans="4:7" ht="15.5" x14ac:dyDescent="0.35">
      <c r="D200" s="9"/>
      <c r="E200" s="9"/>
      <c r="F200" s="9"/>
      <c r="G200" s="9"/>
    </row>
    <row r="201" spans="4:7" ht="15.5" x14ac:dyDescent="0.35">
      <c r="D201" s="9"/>
      <c r="E201" s="9"/>
      <c r="F201" s="9"/>
      <c r="G201" s="9"/>
    </row>
    <row r="202" spans="4:7" ht="15.5" x14ac:dyDescent="0.35">
      <c r="D202" s="9"/>
      <c r="E202" s="9"/>
      <c r="F202" s="9"/>
      <c r="G202" s="9"/>
    </row>
    <row r="203" spans="4:7" ht="15.5" x14ac:dyDescent="0.35">
      <c r="D203" s="9"/>
      <c r="E203" s="9"/>
      <c r="F203" s="9"/>
      <c r="G203" s="9"/>
    </row>
    <row r="205" spans="4:7" ht="15.5" x14ac:dyDescent="0.35">
      <c r="D205" s="8"/>
      <c r="E205" s="8"/>
      <c r="F205" s="8"/>
    </row>
    <row r="207" spans="4:7" ht="15.5" x14ac:dyDescent="0.35">
      <c r="D207" s="9"/>
      <c r="E207" s="9"/>
      <c r="F207" s="9"/>
      <c r="G207" s="9"/>
    </row>
    <row r="208" spans="4:7" ht="15.5" x14ac:dyDescent="0.35">
      <c r="D208" s="9"/>
      <c r="E208" s="9"/>
      <c r="F208" s="9"/>
      <c r="G208" s="9"/>
    </row>
    <row r="209" spans="4:7" ht="15.5" x14ac:dyDescent="0.35">
      <c r="D209" s="9"/>
      <c r="E209" s="9"/>
      <c r="F209" s="9"/>
      <c r="G209" s="9"/>
    </row>
    <row r="210" spans="4:7" ht="15.5" x14ac:dyDescent="0.35">
      <c r="D210" s="9"/>
      <c r="E210" s="9"/>
      <c r="F210" s="9"/>
      <c r="G210" s="9"/>
    </row>
    <row r="211" spans="4:7" ht="15.5" x14ac:dyDescent="0.35">
      <c r="D211" s="9"/>
      <c r="E211" s="9"/>
      <c r="F211" s="9"/>
      <c r="G211" s="9"/>
    </row>
    <row r="212" spans="4:7" ht="15.5" x14ac:dyDescent="0.35">
      <c r="D212" s="9"/>
      <c r="E212" s="9"/>
      <c r="F212" s="9"/>
      <c r="G212" s="9"/>
    </row>
    <row r="213" spans="4:7" ht="15.5" x14ac:dyDescent="0.35">
      <c r="D213" s="9"/>
      <c r="E213" s="9"/>
      <c r="F213" s="9"/>
      <c r="G213" s="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B230-95AA-4203-87D5-2F77D43666BA}">
  <dimension ref="B1:AR214"/>
  <sheetViews>
    <sheetView workbookViewId="0">
      <selection sqref="A1:XFD1048576"/>
    </sheetView>
  </sheetViews>
  <sheetFormatPr baseColWidth="10" defaultColWidth="11.54296875" defaultRowHeight="12.5" x14ac:dyDescent="0.25"/>
  <cols>
    <col min="4" max="5" width="15" customWidth="1"/>
    <col min="6" max="7" width="2.6328125" bestFit="1" customWidth="1"/>
    <col min="8" max="8" width="3.453125" bestFit="1" customWidth="1"/>
    <col min="9" max="9" width="3.453125" customWidth="1"/>
    <col min="10" max="10" width="3.453125" bestFit="1" customWidth="1"/>
    <col min="11" max="13" width="4" customWidth="1"/>
    <col min="14" max="15" width="7.36328125" bestFit="1" customWidth="1"/>
    <col min="16" max="17" width="3.81640625" customWidth="1"/>
    <col min="18" max="18" width="7.36328125" customWidth="1"/>
    <col min="20" max="21" width="2.54296875" bestFit="1" customWidth="1"/>
    <col min="22" max="23" width="14.36328125" customWidth="1"/>
    <col min="25" max="25" width="6.81640625" customWidth="1"/>
    <col min="26" max="26" width="7.6328125" customWidth="1"/>
    <col min="27" max="27" width="2" bestFit="1" customWidth="1"/>
    <col min="28" max="28" width="14.6328125" customWidth="1"/>
    <col min="30" max="30" width="15.36328125" bestFit="1" customWidth="1"/>
  </cols>
  <sheetData>
    <row r="1" spans="2:44" x14ac:dyDescent="0.25">
      <c r="E1">
        <v>4</v>
      </c>
      <c r="F1">
        <f>E1+1</f>
        <v>5</v>
      </c>
      <c r="G1">
        <f t="shared" ref="G1:AQ1" si="0">F1+1</f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  <c r="AP1">
        <f t="shared" si="0"/>
        <v>41</v>
      </c>
      <c r="AQ1">
        <f t="shared" si="0"/>
        <v>42</v>
      </c>
    </row>
    <row r="2" spans="2:44" x14ac:dyDescent="0.25">
      <c r="F2" t="s">
        <v>18</v>
      </c>
      <c r="G2" t="s">
        <v>19</v>
      </c>
      <c r="H2" t="s">
        <v>47</v>
      </c>
      <c r="I2" t="s">
        <v>22</v>
      </c>
      <c r="J2" t="s">
        <v>48</v>
      </c>
      <c r="K2" t="s">
        <v>49</v>
      </c>
      <c r="L2" t="s">
        <v>112</v>
      </c>
      <c r="M2" t="s">
        <v>113</v>
      </c>
      <c r="N2" t="s">
        <v>114</v>
      </c>
      <c r="O2" t="s">
        <v>115</v>
      </c>
      <c r="Q2" t="s">
        <v>116</v>
      </c>
      <c r="T2" t="s">
        <v>117</v>
      </c>
      <c r="U2" t="s">
        <v>118</v>
      </c>
      <c r="AA2" t="s">
        <v>19</v>
      </c>
    </row>
    <row r="3" spans="2:44" x14ac:dyDescent="0.25">
      <c r="B3">
        <f t="shared" ref="B3:B4" ca="1" si="1">_xlfn.RANK.EQ(C3,$C$3:$C$33,FALSE)</f>
        <v>10</v>
      </c>
      <c r="C3">
        <f t="shared" ref="C3:C18" ca="1" si="2">IF(OR(I3*T3+U3*L3=0,P3=1,I3=1,L3=1,AND(T3=1,U3=1)),0,RAND())</f>
        <v>0.18030073991948525</v>
      </c>
      <c r="D3" s="20" t="str">
        <f ca="1">H3&amp;"x "&amp;IF(I3&lt;0,I3,"+ "&amp;I3)&amp;"y = "&amp;J3</f>
        <v>1x + 2y = 8</v>
      </c>
      <c r="E3" s="20" t="str">
        <f ca="1">K3&amp;"x "&amp;IF(L3&lt;0,L3,"+ "&amp;L3)&amp;"y = "&amp;M3</f>
        <v>2x + 2y = 12</v>
      </c>
      <c r="F3">
        <f ca="1">(-1)^RANDBETWEEN(1,2)*RANDBETWEEN(2,5)</f>
        <v>4</v>
      </c>
      <c r="G3">
        <f t="shared" ref="G3:I18" ca="1" si="3">(-1)^RANDBETWEEN(1,2)*RANDBETWEEN(1,5)</f>
        <v>2</v>
      </c>
      <c r="H3">
        <f t="shared" ca="1" si="3"/>
        <v>1</v>
      </c>
      <c r="I3">
        <f t="shared" ca="1" si="3"/>
        <v>2</v>
      </c>
      <c r="J3">
        <f ca="1">F3*H3+G3*I3</f>
        <v>8</v>
      </c>
      <c r="K3">
        <f t="shared" ref="K3:L18" ca="1" si="4">(-1)^RANDBETWEEN(1,2)*RANDBETWEEN(1,5)</f>
        <v>2</v>
      </c>
      <c r="L3">
        <f t="shared" ca="1" si="4"/>
        <v>2</v>
      </c>
      <c r="M3">
        <f ca="1">F3*K3+G3*L3</f>
        <v>12</v>
      </c>
      <c r="N3" s="20">
        <f ca="1">LCM(ABS(H3),ABS(K3))*(1)^(H3*K3+1)</f>
        <v>2</v>
      </c>
      <c r="O3" s="20">
        <f ca="1">LCM(ABS(I3),ABS(L3))*(1)^(I3*L3+1)</f>
        <v>2</v>
      </c>
      <c r="P3" s="20">
        <f ca="1">IF(ABS(N3&lt;ABS(O3)),N3,O3)</f>
        <v>2</v>
      </c>
      <c r="Q3">
        <f ca="1">IF(P3=N3,IF(AND(H3&gt;0,K3&gt;0),-1,IF(AND(H3&lt;0,K3&lt;0),-1,1)),IF(AND(I3&gt;0,L3&gt;0),-1,IF(AND(I3&lt;0,L3&lt;0),-1,1)))</f>
        <v>-1</v>
      </c>
      <c r="R3" t="str">
        <f ca="1">"| · "&amp;IF($P3=N3,IF(ABS(N3/H3)*Q3&lt;0,"("&amp;ABS(N3/H3)*Q3&amp;")",ABS(N3/H3)*Q3),IF(ABS(O3/I3)*Q3&lt;0,"("&amp;ABS(O3/I3)*Q3&amp;")",ABS(O3/I3)*Q3))</f>
        <v>| · (-2)</v>
      </c>
      <c r="S3" t="str">
        <f ca="1">"| · "&amp;IF($P3=N3,IF(ABS(N3/K3)&lt;0,"("&amp;ABS(N3/K3)&amp;")",ABS(N3/K3)),IF(ABS(O3/L3)&lt;0,"("&amp;ABS(O3/L3)&amp;")",ABS(O3/L3)))</f>
        <v>| · 1</v>
      </c>
      <c r="T3">
        <f ca="1">IF($P3=N3,ABS(N3/H3)*Q3,ABS(O3/I3)*Q3)</f>
        <v>-2</v>
      </c>
      <c r="U3">
        <f ca="1">IF($P3=N3,ABS(N3/K3),ABS(O3/L3))</f>
        <v>1</v>
      </c>
      <c r="V3" t="str">
        <f ca="1">H3*T3&amp;"x "&amp;IF(I3*T3&lt;0,I3*T3,"+ "&amp;I3*T3)&amp;"y = "&amp;J3*T3</f>
        <v>-2x -4y = -16</v>
      </c>
      <c r="W3" t="str">
        <f ca="1">K3*U3&amp;"x "&amp;IF(L3*U3&lt;0,L3*U3,"+ "&amp;L3*U3)&amp;"y = "&amp;M3*U3</f>
        <v>2x + 2y = 12</v>
      </c>
      <c r="X3" t="str">
        <f ca="1">IF(H3*T3+K3*U3=0,I3*T3+U3*L3&amp;"y = "&amp;J3*T3+U3*M3,T3*H3+U3*K3&amp;"x = "&amp;J3*T3+U3*M3)</f>
        <v>-2y = -4</v>
      </c>
      <c r="Y3" s="20" t="str">
        <f ca="1">IF(H3*T3+K3*U3=0,"| : "&amp;IF(I3*T3+U3*L3&lt;0,"("&amp;I3*T3+U3*L3&amp;")",I3*T3+U3*L3),"| :"&amp;IF(T3*H3+U3*K3&lt;0,"("&amp;T3*H3+U3*K3&amp;")",T3*H3+U3*K3))</f>
        <v>| : (-2)</v>
      </c>
      <c r="Z3" t="str">
        <f ca="1">IF(AA3=0,"x = "&amp;F3,"y = "&amp;G3)</f>
        <v>y = 2</v>
      </c>
      <c r="AA3" s="20">
        <f ca="1">IF(H3*T3+K3*U3=0,1,0)</f>
        <v>1</v>
      </c>
      <c r="AB3" s="20" t="str">
        <f ca="1">H3&amp;"· "&amp;IF(F3&lt;0,"("&amp;F3&amp;")",F3)&amp;" "&amp;IF(I3&lt;0,I3,"+ "&amp;I3)&amp;"y = "&amp;J3</f>
        <v>1· 4 + 2y = 8</v>
      </c>
      <c r="AC3" t="str">
        <f ca="1">H3&amp;"x "&amp;IF(I3&lt;0,I3,"+ "&amp;I3)&amp;"·"&amp;IF(G3&lt;0,"("&amp;G3&amp;")",G3)&amp;" = "&amp;J3</f>
        <v>1x + 2·2 = 8</v>
      </c>
      <c r="AD3" t="str">
        <f ca="1">IF(AA3=1,AC3,AB3)</f>
        <v>1x + 2·2 = 8</v>
      </c>
      <c r="AE3" t="str">
        <f ca="1">H3*F3&amp;" "&amp;IF(I3&lt;0,I3,"+ "&amp;I3)&amp;"y = "&amp;J3</f>
        <v>4 + 2y = 8</v>
      </c>
      <c r="AF3" t="str">
        <f ca="1">H3&amp;"x "&amp;IF(I3*G3&lt;0,I3*G3,"+ "&amp;I3*G3)&amp;" = "&amp;J3</f>
        <v>1x + 4 = 8</v>
      </c>
      <c r="AG3" t="str">
        <f ca="1">IF(AA3=1,AF3,AE3)</f>
        <v>1x + 4 = 8</v>
      </c>
      <c r="AH3">
        <f ca="1">IF(H3*F3&lt;0,"+"&amp;-H3*F3,-H3*F3)</f>
        <v>-4</v>
      </c>
      <c r="AI3">
        <f ca="1">IF(I3*G3&lt;0,"+"&amp;-I3*G3,-I3*G3)</f>
        <v>-4</v>
      </c>
      <c r="AJ3" t="str">
        <f ca="1">"| "&amp;IF(AA3=1,AI3,AH3)</f>
        <v>| -4</v>
      </c>
      <c r="AK3" t="str">
        <f ca="1">I3&amp;"y = "&amp;J3-H3*F3</f>
        <v>2y = 4</v>
      </c>
      <c r="AL3" t="str">
        <f ca="1">H3&amp;"x = "&amp;J3-G3*I3</f>
        <v>1x = 4</v>
      </c>
      <c r="AM3" t="str">
        <f ca="1">IF(AA3=1,AL3,AK3)</f>
        <v>1x = 4</v>
      </c>
      <c r="AN3" t="str">
        <f ca="1">"| :"&amp;IF(I3&lt;0,"("&amp;I3&amp;")",I3)</f>
        <v>| :2</v>
      </c>
      <c r="AO3" t="str">
        <f ca="1">"| :"&amp;IF(H3&lt;0,"("&amp;H3&amp;")",H3)</f>
        <v>| :1</v>
      </c>
      <c r="AP3" t="str">
        <f ca="1">IF(AA3=1,AO3,AN3)</f>
        <v>| :1</v>
      </c>
      <c r="AQ3" t="str">
        <f ca="1">IF(AA3=1,"x = "&amp;F3,"y = "&amp;G3)</f>
        <v>x = 4</v>
      </c>
      <c r="AR3" t="str">
        <f ca="1">"L = { ("&amp;F3&amp;"|"&amp;G3&amp;") }"</f>
        <v>L = { (4|2) }</v>
      </c>
    </row>
    <row r="4" spans="2:44" x14ac:dyDescent="0.25">
      <c r="B4">
        <f t="shared" ca="1" si="1"/>
        <v>14</v>
      </c>
      <c r="C4">
        <f t="shared" ca="1" si="2"/>
        <v>0</v>
      </c>
      <c r="D4" s="20" t="str">
        <f t="shared" ref="D4:D33" ca="1" si="5">H4&amp;"x "&amp;IF(I4&lt;0,I4,"+ "&amp;I4)&amp;"y = "&amp;J4</f>
        <v>2x -5y = -30</v>
      </c>
      <c r="E4" s="20" t="str">
        <f t="shared" ref="E4:E33" ca="1" si="6">K4&amp;"x "&amp;IF(L4&lt;0,L4,"+ "&amp;L4)&amp;"y = "&amp;M4</f>
        <v>-1x + 1y = 9</v>
      </c>
      <c r="F4">
        <f t="shared" ref="F4:F33" ca="1" si="7">(-1)^RANDBETWEEN(1,2)*RANDBETWEEN(2,5)</f>
        <v>-5</v>
      </c>
      <c r="G4">
        <f t="shared" ca="1" si="3"/>
        <v>4</v>
      </c>
      <c r="H4">
        <f t="shared" ca="1" si="3"/>
        <v>2</v>
      </c>
      <c r="I4">
        <f t="shared" ca="1" si="3"/>
        <v>-5</v>
      </c>
      <c r="J4">
        <f t="shared" ref="J4:J33" ca="1" si="8">F4*H4+G4*I4</f>
        <v>-30</v>
      </c>
      <c r="K4">
        <f t="shared" ca="1" si="4"/>
        <v>-1</v>
      </c>
      <c r="L4">
        <f t="shared" ca="1" si="4"/>
        <v>1</v>
      </c>
      <c r="M4">
        <f t="shared" ref="M4:M33" ca="1" si="9">F4*K4+G4*L4</f>
        <v>9</v>
      </c>
      <c r="N4" s="20">
        <f t="shared" ref="N4:O33" ca="1" si="10">LCM(ABS(H4),ABS(K4))*(1)^(H4*K4+1)</f>
        <v>2</v>
      </c>
      <c r="O4" s="20">
        <f t="shared" ca="1" si="10"/>
        <v>5</v>
      </c>
      <c r="P4" s="20">
        <f t="shared" ref="P4:P33" ca="1" si="11">IF(ABS(N4&lt;ABS(O4)),N4,O4)</f>
        <v>2</v>
      </c>
      <c r="Q4">
        <f t="shared" ref="Q4:Q33" ca="1" si="12">IF(P4=N4,IF(AND(H4&gt;0,K4&gt;0),-1,IF(AND(H4&lt;0,K4&lt;0),-1,1)),IF(AND(I4&gt;0,L4&gt;0),-1,IF(AND(I4&lt;0,L4&lt;0),-1,1)))</f>
        <v>1</v>
      </c>
      <c r="R4" t="str">
        <f t="shared" ref="R4:R33" ca="1" si="13">"| · "&amp;IF($P4=N4,IF(ABS(N4/H4)*Q4&lt;0,"("&amp;ABS(N4/H4)*Q4&amp;")",ABS(N4/H4)*Q4),IF(ABS(O4/I4)*Q4&lt;0,"("&amp;ABS(O4/I4)*Q4&amp;")",ABS(O4/I4)*Q4))</f>
        <v>| · 1</v>
      </c>
      <c r="S4" t="str">
        <f t="shared" ref="S4:S33" ca="1" si="14">"| · "&amp;IF($P4=N4,IF(ABS(N4/K4)&lt;0,"("&amp;ABS(N4/K4)&amp;")",ABS(N4/K4)),IF(ABS(O4/L4)&lt;0,"("&amp;ABS(O4/L4)&amp;")",ABS(O4/L4)))</f>
        <v>| · 2</v>
      </c>
      <c r="T4">
        <f t="shared" ref="T4:T33" ca="1" si="15">IF($P4=N4,ABS(N4/H4)*Q4,ABS(O4/I4)*Q4)</f>
        <v>1</v>
      </c>
      <c r="U4">
        <f t="shared" ref="U4:U33" ca="1" si="16">IF($P4=N4,ABS(N4/K4),ABS(O4/L4))</f>
        <v>2</v>
      </c>
      <c r="V4" t="str">
        <f t="shared" ref="V4:V33" ca="1" si="17">H4*T4&amp;"x "&amp;IF(I4*T4&lt;0,I4*T4,"+ "&amp;I4*T4)&amp;"y = "&amp;J4*T4</f>
        <v>2x -5y = -30</v>
      </c>
      <c r="W4" t="str">
        <f t="shared" ref="W4:W33" ca="1" si="18">K4*U4&amp;"x "&amp;IF(L4*U4&lt;0,L4*U4,"+ "&amp;L4*U4)&amp;"y = "&amp;M4*U4</f>
        <v>-2x + 2y = 18</v>
      </c>
      <c r="X4" t="str">
        <f t="shared" ref="X4:X33" ca="1" si="19">IF(H4*T4+K4*U4=0,I4*T4+U4*L4&amp;"y = "&amp;J4*T4+U4*M4,T4*H4+U4*K4&amp;"x = "&amp;J4*T4+U4*M4)</f>
        <v>-3y = -12</v>
      </c>
      <c r="Y4" s="20" t="str">
        <f t="shared" ref="Y4:Y33" ca="1" si="20">IF(H4*T4+K4*U4=0,"| : "&amp;IF(I4*T4+U4*L4&lt;0,"("&amp;I4*T4+U4*L4&amp;")",I4*T4+U4*L4),"| :"&amp;IF(T4*H4+U4*K4&lt;0,"("&amp;T4*H4+U4*K4&amp;")",T4*H4+U4*K4))</f>
        <v>| : (-3)</v>
      </c>
      <c r="Z4" t="str">
        <f t="shared" ref="Z4:Z33" ca="1" si="21">IF(AA4=0,"x = "&amp;F4,"y = "&amp;G4)</f>
        <v>y = 4</v>
      </c>
      <c r="AA4" s="20">
        <f t="shared" ref="AA4:AA33" ca="1" si="22">IF(H4*T4+K4*U4=0,1,0)</f>
        <v>1</v>
      </c>
      <c r="AB4" s="20" t="str">
        <f t="shared" ref="AB4:AB33" ca="1" si="23">H4&amp;"· "&amp;IF(F4&lt;0,"("&amp;F4&amp;")",F4)&amp;" "&amp;IF(I4&lt;0,I4,"+ "&amp;I4)&amp;"y = "&amp;J4</f>
        <v>2· (-5) -5y = -30</v>
      </c>
      <c r="AC4" t="str">
        <f t="shared" ref="AC4:AC33" ca="1" si="24">H4&amp;"x "&amp;IF(I4&lt;0,I4,"+ "&amp;I4)&amp;"·"&amp;IF(G4&lt;0,"("&amp;G4&amp;")",G4)&amp;" = "&amp;J4</f>
        <v>2x -5·4 = -30</v>
      </c>
      <c r="AD4" t="str">
        <f t="shared" ref="AD4:AD33" ca="1" si="25">IF(AA4=1,AC4,AB4)</f>
        <v>2x -5·4 = -30</v>
      </c>
      <c r="AE4" t="str">
        <f t="shared" ref="AE4:AE33" ca="1" si="26">H4*F4&amp;" "&amp;IF(I4&lt;0,I4,"+ "&amp;I4)&amp;"y = "&amp;J4</f>
        <v>-10 -5y = -30</v>
      </c>
      <c r="AF4" t="str">
        <f t="shared" ref="AF4:AF33" ca="1" si="27">H4&amp;"x "&amp;IF(I4*G4&lt;0,I4*G4,"+ "&amp;I4*G4)&amp;" = "&amp;J4</f>
        <v>2x -20 = -30</v>
      </c>
      <c r="AG4" t="str">
        <f t="shared" ref="AG4:AG33" ca="1" si="28">IF(AA4=1,AF4,AE4)</f>
        <v>2x -20 = -30</v>
      </c>
      <c r="AH4" t="str">
        <f t="shared" ref="AH4:AI33" ca="1" si="29">IF(H4*F4&lt;0,"+"&amp;-H4*F4,-H4*F4)</f>
        <v>+10</v>
      </c>
      <c r="AI4" t="str">
        <f t="shared" ca="1" si="29"/>
        <v>+20</v>
      </c>
      <c r="AJ4" t="str">
        <f t="shared" ref="AJ4:AJ33" ca="1" si="30">"| "&amp;IF(AA4=1,AI4,AH4)</f>
        <v>| +20</v>
      </c>
      <c r="AK4" t="str">
        <f t="shared" ref="AK4:AK33" ca="1" si="31">I4&amp;"y = "&amp;J4-H4*F4</f>
        <v>-5y = -20</v>
      </c>
      <c r="AL4" t="str">
        <f t="shared" ref="AL4:AL33" ca="1" si="32">H4&amp;"x = "&amp;J4-G4*I4</f>
        <v>2x = -10</v>
      </c>
      <c r="AM4" t="str">
        <f t="shared" ref="AM4:AM33" ca="1" si="33">IF(AA4=1,AL4,AK4)</f>
        <v>2x = -10</v>
      </c>
      <c r="AN4" t="str">
        <f t="shared" ref="AN4:AN33" ca="1" si="34">"| :"&amp;IF(I4&lt;0,"("&amp;I4&amp;")",I4)</f>
        <v>| :(-5)</v>
      </c>
      <c r="AO4" t="str">
        <f t="shared" ref="AO4:AO33" ca="1" si="35">"| :"&amp;IF(H4&lt;0,"("&amp;H4&amp;")",H4)</f>
        <v>| :2</v>
      </c>
      <c r="AP4" t="str">
        <f t="shared" ref="AP4:AP33" ca="1" si="36">IF(AA4=1,AO4,AN4)</f>
        <v>| :2</v>
      </c>
      <c r="AQ4" t="str">
        <f t="shared" ref="AQ4:AQ33" ca="1" si="37">IF(AA4=1,"x = "&amp;F4,"y = "&amp;G4)</f>
        <v>x = -5</v>
      </c>
      <c r="AR4" t="str">
        <f t="shared" ref="AR4:AR33" ca="1" si="38">"L = { ("&amp;F4&amp;"|"&amp;G4&amp;") }"</f>
        <v>L = { (-5|4) }</v>
      </c>
    </row>
    <row r="5" spans="2:44" x14ac:dyDescent="0.25">
      <c r="B5">
        <f ca="1">_xlfn.RANK.EQ(C5,$C$3:$C$33,FALSE)</f>
        <v>14</v>
      </c>
      <c r="C5">
        <f t="shared" ca="1" si="2"/>
        <v>0</v>
      </c>
      <c r="D5" s="20" t="str">
        <f t="shared" ca="1" si="5"/>
        <v>2x + 1y = -6</v>
      </c>
      <c r="E5" s="20" t="str">
        <f t="shared" ca="1" si="6"/>
        <v>2x + 3y = -2</v>
      </c>
      <c r="F5">
        <f t="shared" ca="1" si="7"/>
        <v>-4</v>
      </c>
      <c r="G5">
        <f t="shared" ca="1" si="3"/>
        <v>2</v>
      </c>
      <c r="H5">
        <f t="shared" ca="1" si="3"/>
        <v>2</v>
      </c>
      <c r="I5">
        <f t="shared" ca="1" si="3"/>
        <v>1</v>
      </c>
      <c r="J5">
        <f t="shared" ca="1" si="8"/>
        <v>-6</v>
      </c>
      <c r="K5">
        <f t="shared" ca="1" si="4"/>
        <v>2</v>
      </c>
      <c r="L5">
        <f t="shared" ca="1" si="4"/>
        <v>3</v>
      </c>
      <c r="M5">
        <f t="shared" ca="1" si="9"/>
        <v>-2</v>
      </c>
      <c r="N5" s="20">
        <f t="shared" ca="1" si="10"/>
        <v>2</v>
      </c>
      <c r="O5" s="20">
        <f t="shared" ca="1" si="10"/>
        <v>3</v>
      </c>
      <c r="P5" s="20">
        <f t="shared" ca="1" si="11"/>
        <v>2</v>
      </c>
      <c r="Q5">
        <f t="shared" ca="1" si="12"/>
        <v>-1</v>
      </c>
      <c r="R5" t="str">
        <f t="shared" ca="1" si="13"/>
        <v>| · (-1)</v>
      </c>
      <c r="S5" t="str">
        <f t="shared" ca="1" si="14"/>
        <v>| · 1</v>
      </c>
      <c r="T5">
        <f t="shared" ca="1" si="15"/>
        <v>-1</v>
      </c>
      <c r="U5">
        <f t="shared" ca="1" si="16"/>
        <v>1</v>
      </c>
      <c r="V5" t="str">
        <f t="shared" ca="1" si="17"/>
        <v>-2x -1y = 6</v>
      </c>
      <c r="W5" t="str">
        <f t="shared" ca="1" si="18"/>
        <v>2x + 3y = -2</v>
      </c>
      <c r="X5" t="str">
        <f t="shared" ca="1" si="19"/>
        <v>2y = 4</v>
      </c>
      <c r="Y5" s="20" t="str">
        <f t="shared" ca="1" si="20"/>
        <v>| : 2</v>
      </c>
      <c r="Z5" t="str">
        <f t="shared" ca="1" si="21"/>
        <v>y = 2</v>
      </c>
      <c r="AA5" s="20">
        <f t="shared" ca="1" si="22"/>
        <v>1</v>
      </c>
      <c r="AB5" s="20" t="str">
        <f t="shared" ca="1" si="23"/>
        <v>2· (-4) + 1y = -6</v>
      </c>
      <c r="AC5" t="str">
        <f t="shared" ca="1" si="24"/>
        <v>2x + 1·2 = -6</v>
      </c>
      <c r="AD5" t="str">
        <f t="shared" ca="1" si="25"/>
        <v>2x + 1·2 = -6</v>
      </c>
      <c r="AE5" t="str">
        <f t="shared" ca="1" si="26"/>
        <v>-8 + 1y = -6</v>
      </c>
      <c r="AF5" t="str">
        <f t="shared" ca="1" si="27"/>
        <v>2x + 2 = -6</v>
      </c>
      <c r="AG5" t="str">
        <f t="shared" ca="1" si="28"/>
        <v>2x + 2 = -6</v>
      </c>
      <c r="AH5" t="str">
        <f t="shared" ca="1" si="29"/>
        <v>+8</v>
      </c>
      <c r="AI5">
        <f t="shared" ca="1" si="29"/>
        <v>-2</v>
      </c>
      <c r="AJ5" t="str">
        <f t="shared" ca="1" si="30"/>
        <v>| -2</v>
      </c>
      <c r="AK5" t="str">
        <f t="shared" ca="1" si="31"/>
        <v>1y = 2</v>
      </c>
      <c r="AL5" t="str">
        <f t="shared" ca="1" si="32"/>
        <v>2x = -8</v>
      </c>
      <c r="AM5" t="str">
        <f t="shared" ca="1" si="33"/>
        <v>2x = -8</v>
      </c>
      <c r="AN5" t="str">
        <f t="shared" ca="1" si="34"/>
        <v>| :1</v>
      </c>
      <c r="AO5" t="str">
        <f t="shared" ca="1" si="35"/>
        <v>| :2</v>
      </c>
      <c r="AP5" t="str">
        <f t="shared" ca="1" si="36"/>
        <v>| :2</v>
      </c>
      <c r="AQ5" t="str">
        <f t="shared" ca="1" si="37"/>
        <v>x = -4</v>
      </c>
      <c r="AR5" t="str">
        <f t="shared" ca="1" si="38"/>
        <v>L = { (-4|2) }</v>
      </c>
    </row>
    <row r="6" spans="2:44" x14ac:dyDescent="0.25">
      <c r="B6">
        <f t="shared" ref="B6:B7" ca="1" si="39">_xlfn.RANK.EQ(C6,$C$3:$C$33,FALSE)</f>
        <v>1</v>
      </c>
      <c r="C6">
        <f t="shared" ca="1" si="2"/>
        <v>0.98311075277148019</v>
      </c>
      <c r="D6" s="20" t="str">
        <f t="shared" ca="1" si="5"/>
        <v>-4x -5y = 5</v>
      </c>
      <c r="E6" s="20" t="str">
        <f t="shared" ca="1" si="6"/>
        <v>2x + 5y = 5</v>
      </c>
      <c r="F6">
        <f t="shared" ca="1" si="7"/>
        <v>-5</v>
      </c>
      <c r="G6">
        <f t="shared" ca="1" si="3"/>
        <v>3</v>
      </c>
      <c r="H6">
        <f t="shared" ca="1" si="3"/>
        <v>-4</v>
      </c>
      <c r="I6">
        <f t="shared" ca="1" si="3"/>
        <v>-5</v>
      </c>
      <c r="J6">
        <f t="shared" ca="1" si="8"/>
        <v>5</v>
      </c>
      <c r="K6">
        <f t="shared" ca="1" si="4"/>
        <v>2</v>
      </c>
      <c r="L6">
        <f t="shared" ca="1" si="4"/>
        <v>5</v>
      </c>
      <c r="M6">
        <f t="shared" ca="1" si="9"/>
        <v>5</v>
      </c>
      <c r="N6" s="20">
        <f t="shared" ca="1" si="10"/>
        <v>4</v>
      </c>
      <c r="O6" s="20">
        <f t="shared" ca="1" si="10"/>
        <v>5</v>
      </c>
      <c r="P6" s="20">
        <f t="shared" ca="1" si="11"/>
        <v>4</v>
      </c>
      <c r="Q6">
        <f t="shared" ca="1" si="12"/>
        <v>1</v>
      </c>
      <c r="R6" t="str">
        <f t="shared" ca="1" si="13"/>
        <v>| · 1</v>
      </c>
      <c r="S6" t="str">
        <f t="shared" ca="1" si="14"/>
        <v>| · 2</v>
      </c>
      <c r="T6">
        <f t="shared" ca="1" si="15"/>
        <v>1</v>
      </c>
      <c r="U6">
        <f t="shared" ca="1" si="16"/>
        <v>2</v>
      </c>
      <c r="V6" t="str">
        <f t="shared" ca="1" si="17"/>
        <v>-4x -5y = 5</v>
      </c>
      <c r="W6" t="str">
        <f t="shared" ca="1" si="18"/>
        <v>4x + 10y = 10</v>
      </c>
      <c r="X6" t="str">
        <f t="shared" ca="1" si="19"/>
        <v>5y = 15</v>
      </c>
      <c r="Y6" s="20" t="str">
        <f t="shared" ca="1" si="20"/>
        <v>| : 5</v>
      </c>
      <c r="Z6" t="str">
        <f t="shared" ca="1" si="21"/>
        <v>y = 3</v>
      </c>
      <c r="AA6" s="20">
        <f t="shared" ca="1" si="22"/>
        <v>1</v>
      </c>
      <c r="AB6" s="20" t="str">
        <f t="shared" ca="1" si="23"/>
        <v>-4· (-5) -5y = 5</v>
      </c>
      <c r="AC6" t="str">
        <f t="shared" ca="1" si="24"/>
        <v>-4x -5·3 = 5</v>
      </c>
      <c r="AD6" t="str">
        <f t="shared" ca="1" si="25"/>
        <v>-4x -5·3 = 5</v>
      </c>
      <c r="AE6" t="str">
        <f t="shared" ca="1" si="26"/>
        <v>20 -5y = 5</v>
      </c>
      <c r="AF6" t="str">
        <f t="shared" ca="1" si="27"/>
        <v>-4x -15 = 5</v>
      </c>
      <c r="AG6" t="str">
        <f t="shared" ca="1" si="28"/>
        <v>-4x -15 = 5</v>
      </c>
      <c r="AH6">
        <f t="shared" ca="1" si="29"/>
        <v>-20</v>
      </c>
      <c r="AI6" t="str">
        <f t="shared" ca="1" si="29"/>
        <v>+15</v>
      </c>
      <c r="AJ6" t="str">
        <f t="shared" ca="1" si="30"/>
        <v>| +15</v>
      </c>
      <c r="AK6" t="str">
        <f t="shared" ca="1" si="31"/>
        <v>-5y = -15</v>
      </c>
      <c r="AL6" t="str">
        <f t="shared" ca="1" si="32"/>
        <v>-4x = 20</v>
      </c>
      <c r="AM6" t="str">
        <f t="shared" ca="1" si="33"/>
        <v>-4x = 20</v>
      </c>
      <c r="AN6" t="str">
        <f t="shared" ca="1" si="34"/>
        <v>| :(-5)</v>
      </c>
      <c r="AO6" t="str">
        <f t="shared" ca="1" si="35"/>
        <v>| :(-4)</v>
      </c>
      <c r="AP6" t="str">
        <f t="shared" ca="1" si="36"/>
        <v>| :(-4)</v>
      </c>
      <c r="AQ6" t="str">
        <f t="shared" ca="1" si="37"/>
        <v>x = -5</v>
      </c>
      <c r="AR6" t="str">
        <f t="shared" ca="1" si="38"/>
        <v>L = { (-5|3) }</v>
      </c>
    </row>
    <row r="7" spans="2:44" x14ac:dyDescent="0.25">
      <c r="B7">
        <f t="shared" ca="1" si="39"/>
        <v>14</v>
      </c>
      <c r="C7">
        <f t="shared" ca="1" si="2"/>
        <v>0</v>
      </c>
      <c r="D7" s="20" t="str">
        <f t="shared" ca="1" si="5"/>
        <v>4x + 5y = 13</v>
      </c>
      <c r="E7" s="20" t="str">
        <f t="shared" ca="1" si="6"/>
        <v>-5x -5y = -15</v>
      </c>
      <c r="F7">
        <f t="shared" ca="1" si="7"/>
        <v>2</v>
      </c>
      <c r="G7">
        <f t="shared" ca="1" si="3"/>
        <v>1</v>
      </c>
      <c r="H7">
        <f t="shared" ca="1" si="3"/>
        <v>4</v>
      </c>
      <c r="I7">
        <f t="shared" ca="1" si="3"/>
        <v>5</v>
      </c>
      <c r="J7">
        <f t="shared" ca="1" si="8"/>
        <v>13</v>
      </c>
      <c r="K7">
        <f t="shared" ca="1" si="4"/>
        <v>-5</v>
      </c>
      <c r="L7">
        <f t="shared" ca="1" si="4"/>
        <v>-5</v>
      </c>
      <c r="M7">
        <f t="shared" ca="1" si="9"/>
        <v>-15</v>
      </c>
      <c r="N7" s="20">
        <f t="shared" ca="1" si="10"/>
        <v>20</v>
      </c>
      <c r="O7" s="20">
        <f t="shared" ca="1" si="10"/>
        <v>5</v>
      </c>
      <c r="P7" s="20">
        <f t="shared" ca="1" si="11"/>
        <v>5</v>
      </c>
      <c r="Q7">
        <f t="shared" ca="1" si="12"/>
        <v>1</v>
      </c>
      <c r="R7" t="str">
        <f t="shared" ca="1" si="13"/>
        <v>| · 1</v>
      </c>
      <c r="S7" t="str">
        <f t="shared" ca="1" si="14"/>
        <v>| · 1</v>
      </c>
      <c r="T7">
        <f t="shared" ca="1" si="15"/>
        <v>1</v>
      </c>
      <c r="U7">
        <f t="shared" ca="1" si="16"/>
        <v>1</v>
      </c>
      <c r="V7" t="str">
        <f t="shared" ca="1" si="17"/>
        <v>4x + 5y = 13</v>
      </c>
      <c r="W7" t="str">
        <f t="shared" ca="1" si="18"/>
        <v>-5x -5y = -15</v>
      </c>
      <c r="X7" t="str">
        <f t="shared" ca="1" si="19"/>
        <v>-1x = -2</v>
      </c>
      <c r="Y7" s="20" t="str">
        <f t="shared" ca="1" si="20"/>
        <v>| :(-1)</v>
      </c>
      <c r="Z7" t="str">
        <f t="shared" ca="1" si="21"/>
        <v>x = 2</v>
      </c>
      <c r="AA7" s="20">
        <f t="shared" ca="1" si="22"/>
        <v>0</v>
      </c>
      <c r="AB7" s="20" t="str">
        <f t="shared" ca="1" si="23"/>
        <v>4· 2 + 5y = 13</v>
      </c>
      <c r="AC7" t="str">
        <f t="shared" ca="1" si="24"/>
        <v>4x + 5·1 = 13</v>
      </c>
      <c r="AD7" t="str">
        <f t="shared" ca="1" si="25"/>
        <v>4· 2 + 5y = 13</v>
      </c>
      <c r="AE7" t="str">
        <f t="shared" ca="1" si="26"/>
        <v>8 + 5y = 13</v>
      </c>
      <c r="AF7" t="str">
        <f t="shared" ca="1" si="27"/>
        <v>4x + 5 = 13</v>
      </c>
      <c r="AG7" t="str">
        <f t="shared" ca="1" si="28"/>
        <v>8 + 5y = 13</v>
      </c>
      <c r="AH7">
        <f t="shared" ca="1" si="29"/>
        <v>-8</v>
      </c>
      <c r="AI7">
        <f t="shared" ca="1" si="29"/>
        <v>-5</v>
      </c>
      <c r="AJ7" t="str">
        <f t="shared" ca="1" si="30"/>
        <v>| -8</v>
      </c>
      <c r="AK7" t="str">
        <f t="shared" ca="1" si="31"/>
        <v>5y = 5</v>
      </c>
      <c r="AL7" t="str">
        <f t="shared" ca="1" si="32"/>
        <v>4x = 8</v>
      </c>
      <c r="AM7" t="str">
        <f t="shared" ca="1" si="33"/>
        <v>5y = 5</v>
      </c>
      <c r="AN7" t="str">
        <f t="shared" ca="1" si="34"/>
        <v>| :5</v>
      </c>
      <c r="AO7" t="str">
        <f t="shared" ca="1" si="35"/>
        <v>| :4</v>
      </c>
      <c r="AP7" t="str">
        <f t="shared" ca="1" si="36"/>
        <v>| :5</v>
      </c>
      <c r="AQ7" t="str">
        <f t="shared" ca="1" si="37"/>
        <v>y = 1</v>
      </c>
      <c r="AR7" t="str">
        <f t="shared" ca="1" si="38"/>
        <v>L = { (2|1) }</v>
      </c>
    </row>
    <row r="8" spans="2:44" x14ac:dyDescent="0.25">
      <c r="B8">
        <f ca="1">_xlfn.RANK.EQ(C8,$C$3:$C$33,FALSE)</f>
        <v>2</v>
      </c>
      <c r="C8">
        <f t="shared" ca="1" si="2"/>
        <v>0.91408846963308432</v>
      </c>
      <c r="D8" s="20" t="str">
        <f t="shared" ca="1" si="5"/>
        <v>-1x + 4y = -6</v>
      </c>
      <c r="E8" s="20" t="str">
        <f t="shared" ca="1" si="6"/>
        <v>5x -5y = 0</v>
      </c>
      <c r="F8">
        <f t="shared" ca="1" si="7"/>
        <v>-2</v>
      </c>
      <c r="G8">
        <f t="shared" ca="1" si="3"/>
        <v>-2</v>
      </c>
      <c r="H8">
        <f t="shared" ca="1" si="3"/>
        <v>-1</v>
      </c>
      <c r="I8">
        <f t="shared" ca="1" si="3"/>
        <v>4</v>
      </c>
      <c r="J8">
        <f t="shared" ca="1" si="8"/>
        <v>-6</v>
      </c>
      <c r="K8">
        <f t="shared" ca="1" si="4"/>
        <v>5</v>
      </c>
      <c r="L8">
        <f t="shared" ca="1" si="4"/>
        <v>-5</v>
      </c>
      <c r="M8">
        <f t="shared" ca="1" si="9"/>
        <v>0</v>
      </c>
      <c r="N8" s="20">
        <f t="shared" ca="1" si="10"/>
        <v>5</v>
      </c>
      <c r="O8" s="20">
        <f t="shared" ca="1" si="10"/>
        <v>20</v>
      </c>
      <c r="P8" s="20">
        <f t="shared" ca="1" si="11"/>
        <v>5</v>
      </c>
      <c r="Q8">
        <f t="shared" ca="1" si="12"/>
        <v>1</v>
      </c>
      <c r="R8" t="str">
        <f t="shared" ca="1" si="13"/>
        <v>| · 5</v>
      </c>
      <c r="S8" t="str">
        <f t="shared" ca="1" si="14"/>
        <v>| · 1</v>
      </c>
      <c r="T8">
        <f t="shared" ca="1" si="15"/>
        <v>5</v>
      </c>
      <c r="U8">
        <f t="shared" ca="1" si="16"/>
        <v>1</v>
      </c>
      <c r="V8" t="str">
        <f t="shared" ca="1" si="17"/>
        <v>-5x + 20y = -30</v>
      </c>
      <c r="W8" t="str">
        <f t="shared" ca="1" si="18"/>
        <v>5x -5y = 0</v>
      </c>
      <c r="X8" t="str">
        <f t="shared" ca="1" si="19"/>
        <v>15y = -30</v>
      </c>
      <c r="Y8" s="20" t="str">
        <f t="shared" ca="1" si="20"/>
        <v>| : 15</v>
      </c>
      <c r="Z8" t="str">
        <f t="shared" ca="1" si="21"/>
        <v>y = -2</v>
      </c>
      <c r="AA8" s="20">
        <f t="shared" ca="1" si="22"/>
        <v>1</v>
      </c>
      <c r="AB8" s="20" t="str">
        <f t="shared" ca="1" si="23"/>
        <v>-1· (-2) + 4y = -6</v>
      </c>
      <c r="AC8" t="str">
        <f t="shared" ca="1" si="24"/>
        <v>-1x + 4·(-2) = -6</v>
      </c>
      <c r="AD8" t="str">
        <f t="shared" ca="1" si="25"/>
        <v>-1x + 4·(-2) = -6</v>
      </c>
      <c r="AE8" t="str">
        <f t="shared" ca="1" si="26"/>
        <v>2 + 4y = -6</v>
      </c>
      <c r="AF8" t="str">
        <f t="shared" ca="1" si="27"/>
        <v>-1x -8 = -6</v>
      </c>
      <c r="AG8" t="str">
        <f t="shared" ca="1" si="28"/>
        <v>-1x -8 = -6</v>
      </c>
      <c r="AH8">
        <f t="shared" ca="1" si="29"/>
        <v>-2</v>
      </c>
      <c r="AI8" t="str">
        <f t="shared" ca="1" si="29"/>
        <v>+8</v>
      </c>
      <c r="AJ8" t="str">
        <f t="shared" ca="1" si="30"/>
        <v>| +8</v>
      </c>
      <c r="AK8" t="str">
        <f t="shared" ca="1" si="31"/>
        <v>4y = -8</v>
      </c>
      <c r="AL8" t="str">
        <f t="shared" ca="1" si="32"/>
        <v>-1x = 2</v>
      </c>
      <c r="AM8" t="str">
        <f t="shared" ca="1" si="33"/>
        <v>-1x = 2</v>
      </c>
      <c r="AN8" t="str">
        <f t="shared" ca="1" si="34"/>
        <v>| :4</v>
      </c>
      <c r="AO8" t="str">
        <f t="shared" ca="1" si="35"/>
        <v>| :(-1)</v>
      </c>
      <c r="AP8" t="str">
        <f t="shared" ca="1" si="36"/>
        <v>| :(-1)</v>
      </c>
      <c r="AQ8" t="str">
        <f t="shared" ca="1" si="37"/>
        <v>x = -2</v>
      </c>
      <c r="AR8" t="str">
        <f t="shared" ca="1" si="38"/>
        <v>L = { (-2|-2) }</v>
      </c>
    </row>
    <row r="9" spans="2:44" x14ac:dyDescent="0.25">
      <c r="B9">
        <f t="shared" ref="B9:B10" ca="1" si="40">_xlfn.RANK.EQ(C9,$C$3:$C$33,FALSE)</f>
        <v>6</v>
      </c>
      <c r="C9">
        <f t="shared" ca="1" si="2"/>
        <v>0.37147971858282713</v>
      </c>
      <c r="D9" s="20" t="str">
        <f t="shared" ca="1" si="5"/>
        <v>5x + 3y = -24</v>
      </c>
      <c r="E9" s="20" t="str">
        <f t="shared" ca="1" si="6"/>
        <v>5x + 2y = -21</v>
      </c>
      <c r="F9">
        <f t="shared" ca="1" si="7"/>
        <v>-3</v>
      </c>
      <c r="G9">
        <f t="shared" ca="1" si="3"/>
        <v>-3</v>
      </c>
      <c r="H9">
        <f t="shared" ca="1" si="3"/>
        <v>5</v>
      </c>
      <c r="I9">
        <f t="shared" ca="1" si="3"/>
        <v>3</v>
      </c>
      <c r="J9">
        <f t="shared" ca="1" si="8"/>
        <v>-24</v>
      </c>
      <c r="K9">
        <f t="shared" ca="1" si="4"/>
        <v>5</v>
      </c>
      <c r="L9">
        <f t="shared" ca="1" si="4"/>
        <v>2</v>
      </c>
      <c r="M9">
        <f t="shared" ca="1" si="9"/>
        <v>-21</v>
      </c>
      <c r="N9" s="20">
        <f t="shared" ca="1" si="10"/>
        <v>5</v>
      </c>
      <c r="O9" s="20">
        <f t="shared" ca="1" si="10"/>
        <v>6</v>
      </c>
      <c r="P9" s="20">
        <f t="shared" ca="1" si="11"/>
        <v>5</v>
      </c>
      <c r="Q9">
        <f t="shared" ca="1" si="12"/>
        <v>-1</v>
      </c>
      <c r="R9" t="str">
        <f t="shared" ca="1" si="13"/>
        <v>| · (-1)</v>
      </c>
      <c r="S9" t="str">
        <f t="shared" ca="1" si="14"/>
        <v>| · 1</v>
      </c>
      <c r="T9">
        <f t="shared" ca="1" si="15"/>
        <v>-1</v>
      </c>
      <c r="U9">
        <f t="shared" ca="1" si="16"/>
        <v>1</v>
      </c>
      <c r="V9" t="str">
        <f t="shared" ca="1" si="17"/>
        <v>-5x -3y = 24</v>
      </c>
      <c r="W9" t="str">
        <f t="shared" ca="1" si="18"/>
        <v>5x + 2y = -21</v>
      </c>
      <c r="X9" t="str">
        <f t="shared" ca="1" si="19"/>
        <v>-1y = 3</v>
      </c>
      <c r="Y9" s="20" t="str">
        <f t="shared" ca="1" si="20"/>
        <v>| : (-1)</v>
      </c>
      <c r="Z9" t="str">
        <f t="shared" ca="1" si="21"/>
        <v>y = -3</v>
      </c>
      <c r="AA9" s="20">
        <f t="shared" ca="1" si="22"/>
        <v>1</v>
      </c>
      <c r="AB9" s="20" t="str">
        <f t="shared" ca="1" si="23"/>
        <v>5· (-3) + 3y = -24</v>
      </c>
      <c r="AC9" t="str">
        <f t="shared" ca="1" si="24"/>
        <v>5x + 3·(-3) = -24</v>
      </c>
      <c r="AD9" t="str">
        <f t="shared" ca="1" si="25"/>
        <v>5x + 3·(-3) = -24</v>
      </c>
      <c r="AE9" t="str">
        <f t="shared" ca="1" si="26"/>
        <v>-15 + 3y = -24</v>
      </c>
      <c r="AF9" t="str">
        <f t="shared" ca="1" si="27"/>
        <v>5x -9 = -24</v>
      </c>
      <c r="AG9" t="str">
        <f t="shared" ca="1" si="28"/>
        <v>5x -9 = -24</v>
      </c>
      <c r="AH9" t="str">
        <f t="shared" ca="1" si="29"/>
        <v>+15</v>
      </c>
      <c r="AI9" t="str">
        <f t="shared" ca="1" si="29"/>
        <v>+9</v>
      </c>
      <c r="AJ9" t="str">
        <f t="shared" ca="1" si="30"/>
        <v>| +9</v>
      </c>
      <c r="AK9" t="str">
        <f t="shared" ca="1" si="31"/>
        <v>3y = -9</v>
      </c>
      <c r="AL9" t="str">
        <f t="shared" ca="1" si="32"/>
        <v>5x = -15</v>
      </c>
      <c r="AM9" t="str">
        <f t="shared" ca="1" si="33"/>
        <v>5x = -15</v>
      </c>
      <c r="AN9" t="str">
        <f t="shared" ca="1" si="34"/>
        <v>| :3</v>
      </c>
      <c r="AO9" t="str">
        <f t="shared" ca="1" si="35"/>
        <v>| :5</v>
      </c>
      <c r="AP9" t="str">
        <f t="shared" ca="1" si="36"/>
        <v>| :5</v>
      </c>
      <c r="AQ9" t="str">
        <f t="shared" ca="1" si="37"/>
        <v>x = -3</v>
      </c>
      <c r="AR9" t="str">
        <f t="shared" ca="1" si="38"/>
        <v>L = { (-3|-3) }</v>
      </c>
    </row>
    <row r="10" spans="2:44" x14ac:dyDescent="0.25">
      <c r="B10">
        <f t="shared" ca="1" si="40"/>
        <v>11</v>
      </c>
      <c r="C10">
        <f t="shared" ca="1" si="2"/>
        <v>7.6404375201866714E-2</v>
      </c>
      <c r="D10" s="20" t="str">
        <f t="shared" ca="1" si="5"/>
        <v>1x -2y = 8</v>
      </c>
      <c r="E10" s="20" t="str">
        <f t="shared" ca="1" si="6"/>
        <v>-3x -4y = -4</v>
      </c>
      <c r="F10">
        <f t="shared" ca="1" si="7"/>
        <v>4</v>
      </c>
      <c r="G10">
        <f t="shared" ca="1" si="3"/>
        <v>-2</v>
      </c>
      <c r="H10">
        <f t="shared" ca="1" si="3"/>
        <v>1</v>
      </c>
      <c r="I10">
        <f t="shared" ca="1" si="3"/>
        <v>-2</v>
      </c>
      <c r="J10">
        <f t="shared" ca="1" si="8"/>
        <v>8</v>
      </c>
      <c r="K10">
        <f t="shared" ca="1" si="4"/>
        <v>-3</v>
      </c>
      <c r="L10">
        <f t="shared" ca="1" si="4"/>
        <v>-4</v>
      </c>
      <c r="M10">
        <f t="shared" ca="1" si="9"/>
        <v>-4</v>
      </c>
      <c r="N10" s="20">
        <f t="shared" ca="1" si="10"/>
        <v>3</v>
      </c>
      <c r="O10" s="20">
        <f t="shared" ca="1" si="10"/>
        <v>4</v>
      </c>
      <c r="P10" s="20">
        <f t="shared" ca="1" si="11"/>
        <v>3</v>
      </c>
      <c r="Q10">
        <f t="shared" ca="1" si="12"/>
        <v>1</v>
      </c>
      <c r="R10" t="str">
        <f t="shared" ca="1" si="13"/>
        <v>| · 3</v>
      </c>
      <c r="S10" t="str">
        <f t="shared" ca="1" si="14"/>
        <v>| · 1</v>
      </c>
      <c r="T10">
        <f t="shared" ca="1" si="15"/>
        <v>3</v>
      </c>
      <c r="U10">
        <f t="shared" ca="1" si="16"/>
        <v>1</v>
      </c>
      <c r="V10" t="str">
        <f t="shared" ca="1" si="17"/>
        <v>3x -6y = 24</v>
      </c>
      <c r="W10" t="str">
        <f t="shared" ca="1" si="18"/>
        <v>-3x -4y = -4</v>
      </c>
      <c r="X10" t="str">
        <f t="shared" ca="1" si="19"/>
        <v>-10y = 20</v>
      </c>
      <c r="Y10" s="20" t="str">
        <f t="shared" ca="1" si="20"/>
        <v>| : (-10)</v>
      </c>
      <c r="Z10" t="str">
        <f t="shared" ca="1" si="21"/>
        <v>y = -2</v>
      </c>
      <c r="AA10" s="20">
        <f t="shared" ca="1" si="22"/>
        <v>1</v>
      </c>
      <c r="AB10" s="20" t="str">
        <f t="shared" ca="1" si="23"/>
        <v>1· 4 -2y = 8</v>
      </c>
      <c r="AC10" t="str">
        <f t="shared" ca="1" si="24"/>
        <v>1x -2·(-2) = 8</v>
      </c>
      <c r="AD10" t="str">
        <f t="shared" ca="1" si="25"/>
        <v>1x -2·(-2) = 8</v>
      </c>
      <c r="AE10" t="str">
        <f t="shared" ca="1" si="26"/>
        <v>4 -2y = 8</v>
      </c>
      <c r="AF10" t="str">
        <f t="shared" ca="1" si="27"/>
        <v>1x + 4 = 8</v>
      </c>
      <c r="AG10" t="str">
        <f t="shared" ca="1" si="28"/>
        <v>1x + 4 = 8</v>
      </c>
      <c r="AH10">
        <f t="shared" ca="1" si="29"/>
        <v>-4</v>
      </c>
      <c r="AI10">
        <f t="shared" ca="1" si="29"/>
        <v>-4</v>
      </c>
      <c r="AJ10" t="str">
        <f t="shared" ca="1" si="30"/>
        <v>| -4</v>
      </c>
      <c r="AK10" t="str">
        <f t="shared" ca="1" si="31"/>
        <v>-2y = 4</v>
      </c>
      <c r="AL10" t="str">
        <f t="shared" ca="1" si="32"/>
        <v>1x = 4</v>
      </c>
      <c r="AM10" t="str">
        <f t="shared" ca="1" si="33"/>
        <v>1x = 4</v>
      </c>
      <c r="AN10" t="str">
        <f t="shared" ca="1" si="34"/>
        <v>| :(-2)</v>
      </c>
      <c r="AO10" t="str">
        <f t="shared" ca="1" si="35"/>
        <v>| :1</v>
      </c>
      <c r="AP10" t="str">
        <f t="shared" ca="1" si="36"/>
        <v>| :1</v>
      </c>
      <c r="AQ10" t="str">
        <f t="shared" ca="1" si="37"/>
        <v>x = 4</v>
      </c>
      <c r="AR10" t="str">
        <f t="shared" ca="1" si="38"/>
        <v>L = { (4|-2) }</v>
      </c>
    </row>
    <row r="11" spans="2:44" x14ac:dyDescent="0.25">
      <c r="B11">
        <f ca="1">_xlfn.RANK.EQ(C11,$C$3:$C$33,FALSE)</f>
        <v>9</v>
      </c>
      <c r="C11">
        <f t="shared" ca="1" si="2"/>
        <v>0.21927594382113558</v>
      </c>
      <c r="D11" s="20" t="str">
        <f t="shared" ca="1" si="5"/>
        <v>-2x + 4y = -26</v>
      </c>
      <c r="E11" s="20" t="str">
        <f t="shared" ca="1" si="6"/>
        <v>5x -3y = 30</v>
      </c>
      <c r="F11">
        <f t="shared" ca="1" si="7"/>
        <v>3</v>
      </c>
      <c r="G11">
        <f t="shared" ca="1" si="3"/>
        <v>-5</v>
      </c>
      <c r="H11">
        <f t="shared" ca="1" si="3"/>
        <v>-2</v>
      </c>
      <c r="I11">
        <f t="shared" ca="1" si="3"/>
        <v>4</v>
      </c>
      <c r="J11">
        <f t="shared" ca="1" si="8"/>
        <v>-26</v>
      </c>
      <c r="K11">
        <f t="shared" ca="1" si="4"/>
        <v>5</v>
      </c>
      <c r="L11">
        <f t="shared" ca="1" si="4"/>
        <v>-3</v>
      </c>
      <c r="M11">
        <f t="shared" ca="1" si="9"/>
        <v>30</v>
      </c>
      <c r="N11" s="20">
        <f t="shared" ca="1" si="10"/>
        <v>10</v>
      </c>
      <c r="O11" s="20">
        <f t="shared" ca="1" si="10"/>
        <v>12</v>
      </c>
      <c r="P11" s="20">
        <f t="shared" ca="1" si="11"/>
        <v>10</v>
      </c>
      <c r="Q11">
        <f t="shared" ca="1" si="12"/>
        <v>1</v>
      </c>
      <c r="R11" t="str">
        <f t="shared" ca="1" si="13"/>
        <v>| · 5</v>
      </c>
      <c r="S11" t="str">
        <f t="shared" ca="1" si="14"/>
        <v>| · 2</v>
      </c>
      <c r="T11">
        <f t="shared" ca="1" si="15"/>
        <v>5</v>
      </c>
      <c r="U11">
        <f t="shared" ca="1" si="16"/>
        <v>2</v>
      </c>
      <c r="V11" t="str">
        <f t="shared" ca="1" si="17"/>
        <v>-10x + 20y = -130</v>
      </c>
      <c r="W11" t="str">
        <f t="shared" ca="1" si="18"/>
        <v>10x -6y = 60</v>
      </c>
      <c r="X11" t="str">
        <f t="shared" ca="1" si="19"/>
        <v>14y = -70</v>
      </c>
      <c r="Y11" s="20" t="str">
        <f t="shared" ca="1" si="20"/>
        <v>| : 14</v>
      </c>
      <c r="Z11" t="str">
        <f t="shared" ca="1" si="21"/>
        <v>y = -5</v>
      </c>
      <c r="AA11" s="20">
        <f t="shared" ca="1" si="22"/>
        <v>1</v>
      </c>
      <c r="AB11" s="20" t="str">
        <f t="shared" ca="1" si="23"/>
        <v>-2· 3 + 4y = -26</v>
      </c>
      <c r="AC11" t="str">
        <f t="shared" ca="1" si="24"/>
        <v>-2x + 4·(-5) = -26</v>
      </c>
      <c r="AD11" t="str">
        <f t="shared" ca="1" si="25"/>
        <v>-2x + 4·(-5) = -26</v>
      </c>
      <c r="AE11" t="str">
        <f t="shared" ca="1" si="26"/>
        <v>-6 + 4y = -26</v>
      </c>
      <c r="AF11" t="str">
        <f t="shared" ca="1" si="27"/>
        <v>-2x -20 = -26</v>
      </c>
      <c r="AG11" t="str">
        <f t="shared" ca="1" si="28"/>
        <v>-2x -20 = -26</v>
      </c>
      <c r="AH11" t="str">
        <f t="shared" ca="1" si="29"/>
        <v>+6</v>
      </c>
      <c r="AI11" t="str">
        <f t="shared" ca="1" si="29"/>
        <v>+20</v>
      </c>
      <c r="AJ11" t="str">
        <f t="shared" ca="1" si="30"/>
        <v>| +20</v>
      </c>
      <c r="AK11" t="str">
        <f t="shared" ca="1" si="31"/>
        <v>4y = -20</v>
      </c>
      <c r="AL11" t="str">
        <f t="shared" ca="1" si="32"/>
        <v>-2x = -6</v>
      </c>
      <c r="AM11" t="str">
        <f t="shared" ca="1" si="33"/>
        <v>-2x = -6</v>
      </c>
      <c r="AN11" t="str">
        <f t="shared" ca="1" si="34"/>
        <v>| :4</v>
      </c>
      <c r="AO11" t="str">
        <f t="shared" ca="1" si="35"/>
        <v>| :(-2)</v>
      </c>
      <c r="AP11" t="str">
        <f t="shared" ca="1" si="36"/>
        <v>| :(-2)</v>
      </c>
      <c r="AQ11" t="str">
        <f t="shared" ca="1" si="37"/>
        <v>x = 3</v>
      </c>
      <c r="AR11" t="str">
        <f t="shared" ca="1" si="38"/>
        <v>L = { (3|-5) }</v>
      </c>
    </row>
    <row r="12" spans="2:44" x14ac:dyDescent="0.25">
      <c r="B12">
        <f t="shared" ref="B12:B13" ca="1" si="41">_xlfn.RANK.EQ(C12,$C$3:$C$33,FALSE)</f>
        <v>14</v>
      </c>
      <c r="C12">
        <f t="shared" ca="1" si="2"/>
        <v>0</v>
      </c>
      <c r="D12" s="20" t="str">
        <f t="shared" ca="1" si="5"/>
        <v>-1x -3y = 10</v>
      </c>
      <c r="E12" s="20" t="str">
        <f t="shared" ca="1" si="6"/>
        <v>-3x + 1y = -20</v>
      </c>
      <c r="F12">
        <f t="shared" ca="1" si="7"/>
        <v>5</v>
      </c>
      <c r="G12">
        <f t="shared" ca="1" si="3"/>
        <v>-5</v>
      </c>
      <c r="H12">
        <f t="shared" ca="1" si="3"/>
        <v>-1</v>
      </c>
      <c r="I12">
        <f t="shared" ca="1" si="3"/>
        <v>-3</v>
      </c>
      <c r="J12">
        <f t="shared" ca="1" si="8"/>
        <v>10</v>
      </c>
      <c r="K12">
        <f t="shared" ca="1" si="4"/>
        <v>-3</v>
      </c>
      <c r="L12">
        <f t="shared" ca="1" si="4"/>
        <v>1</v>
      </c>
      <c r="M12">
        <f t="shared" ca="1" si="9"/>
        <v>-20</v>
      </c>
      <c r="N12" s="20">
        <f t="shared" ca="1" si="10"/>
        <v>3</v>
      </c>
      <c r="O12" s="20">
        <f t="shared" ca="1" si="10"/>
        <v>3</v>
      </c>
      <c r="P12" s="20">
        <f t="shared" ca="1" si="11"/>
        <v>3</v>
      </c>
      <c r="Q12">
        <f t="shared" ca="1" si="12"/>
        <v>-1</v>
      </c>
      <c r="R12" t="str">
        <f t="shared" ca="1" si="13"/>
        <v>| · (-3)</v>
      </c>
      <c r="S12" t="str">
        <f t="shared" ca="1" si="14"/>
        <v>| · 1</v>
      </c>
      <c r="T12">
        <f t="shared" ca="1" si="15"/>
        <v>-3</v>
      </c>
      <c r="U12">
        <f t="shared" ca="1" si="16"/>
        <v>1</v>
      </c>
      <c r="V12" t="str">
        <f t="shared" ca="1" si="17"/>
        <v>3x + 9y = -30</v>
      </c>
      <c r="W12" t="str">
        <f t="shared" ca="1" si="18"/>
        <v>-3x + 1y = -20</v>
      </c>
      <c r="X12" t="str">
        <f t="shared" ca="1" si="19"/>
        <v>10y = -50</v>
      </c>
      <c r="Y12" s="20" t="str">
        <f t="shared" ca="1" si="20"/>
        <v>| : 10</v>
      </c>
      <c r="Z12" t="str">
        <f t="shared" ca="1" si="21"/>
        <v>y = -5</v>
      </c>
      <c r="AA12" s="20">
        <f t="shared" ca="1" si="22"/>
        <v>1</v>
      </c>
      <c r="AB12" s="20" t="str">
        <f t="shared" ca="1" si="23"/>
        <v>-1· 5 -3y = 10</v>
      </c>
      <c r="AC12" t="str">
        <f t="shared" ca="1" si="24"/>
        <v>-1x -3·(-5) = 10</v>
      </c>
      <c r="AD12" t="str">
        <f t="shared" ca="1" si="25"/>
        <v>-1x -3·(-5) = 10</v>
      </c>
      <c r="AE12" t="str">
        <f t="shared" ca="1" si="26"/>
        <v>-5 -3y = 10</v>
      </c>
      <c r="AF12" t="str">
        <f t="shared" ca="1" si="27"/>
        <v>-1x + 15 = 10</v>
      </c>
      <c r="AG12" t="str">
        <f t="shared" ca="1" si="28"/>
        <v>-1x + 15 = 10</v>
      </c>
      <c r="AH12" t="str">
        <f t="shared" ca="1" si="29"/>
        <v>+5</v>
      </c>
      <c r="AI12">
        <f t="shared" ca="1" si="29"/>
        <v>-15</v>
      </c>
      <c r="AJ12" t="str">
        <f t="shared" ca="1" si="30"/>
        <v>| -15</v>
      </c>
      <c r="AK12" t="str">
        <f t="shared" ca="1" si="31"/>
        <v>-3y = 15</v>
      </c>
      <c r="AL12" t="str">
        <f t="shared" ca="1" si="32"/>
        <v>-1x = -5</v>
      </c>
      <c r="AM12" t="str">
        <f t="shared" ca="1" si="33"/>
        <v>-1x = -5</v>
      </c>
      <c r="AN12" t="str">
        <f t="shared" ca="1" si="34"/>
        <v>| :(-3)</v>
      </c>
      <c r="AO12" t="str">
        <f t="shared" ca="1" si="35"/>
        <v>| :(-1)</v>
      </c>
      <c r="AP12" t="str">
        <f t="shared" ca="1" si="36"/>
        <v>| :(-1)</v>
      </c>
      <c r="AQ12" t="str">
        <f t="shared" ca="1" si="37"/>
        <v>x = 5</v>
      </c>
      <c r="AR12" t="str">
        <f t="shared" ca="1" si="38"/>
        <v>L = { (5|-5) }</v>
      </c>
    </row>
    <row r="13" spans="2:44" x14ac:dyDescent="0.25">
      <c r="B13">
        <f t="shared" ca="1" si="41"/>
        <v>8</v>
      </c>
      <c r="C13">
        <f t="shared" ca="1" si="2"/>
        <v>0.22524866998130966</v>
      </c>
      <c r="D13" s="20" t="str">
        <f t="shared" ca="1" si="5"/>
        <v>-5x + 4y = -1</v>
      </c>
      <c r="E13" s="20" t="str">
        <f t="shared" ca="1" si="6"/>
        <v>-2x -5y = 26</v>
      </c>
      <c r="F13">
        <f t="shared" ca="1" si="7"/>
        <v>-3</v>
      </c>
      <c r="G13">
        <f t="shared" ca="1" si="3"/>
        <v>-4</v>
      </c>
      <c r="H13">
        <f t="shared" ca="1" si="3"/>
        <v>-5</v>
      </c>
      <c r="I13">
        <f t="shared" ca="1" si="3"/>
        <v>4</v>
      </c>
      <c r="J13">
        <f t="shared" ca="1" si="8"/>
        <v>-1</v>
      </c>
      <c r="K13">
        <f t="shared" ca="1" si="4"/>
        <v>-2</v>
      </c>
      <c r="L13">
        <f t="shared" ca="1" si="4"/>
        <v>-5</v>
      </c>
      <c r="M13">
        <f t="shared" ca="1" si="9"/>
        <v>26</v>
      </c>
      <c r="N13" s="20">
        <f t="shared" ca="1" si="10"/>
        <v>10</v>
      </c>
      <c r="O13" s="20">
        <f t="shared" ca="1" si="10"/>
        <v>20</v>
      </c>
      <c r="P13" s="20">
        <f t="shared" ca="1" si="11"/>
        <v>10</v>
      </c>
      <c r="Q13">
        <f t="shared" ca="1" si="12"/>
        <v>-1</v>
      </c>
      <c r="R13" t="str">
        <f t="shared" ca="1" si="13"/>
        <v>| · (-2)</v>
      </c>
      <c r="S13" t="str">
        <f t="shared" ca="1" si="14"/>
        <v>| · 5</v>
      </c>
      <c r="T13">
        <f t="shared" ca="1" si="15"/>
        <v>-2</v>
      </c>
      <c r="U13">
        <f t="shared" ca="1" si="16"/>
        <v>5</v>
      </c>
      <c r="V13" t="str">
        <f t="shared" ca="1" si="17"/>
        <v>10x -8y = 2</v>
      </c>
      <c r="W13" t="str">
        <f t="shared" ca="1" si="18"/>
        <v>-10x -25y = 130</v>
      </c>
      <c r="X13" t="str">
        <f t="shared" ca="1" si="19"/>
        <v>-33y = 132</v>
      </c>
      <c r="Y13" s="20" t="str">
        <f t="shared" ca="1" si="20"/>
        <v>| : (-33)</v>
      </c>
      <c r="Z13" t="str">
        <f t="shared" ca="1" si="21"/>
        <v>y = -4</v>
      </c>
      <c r="AA13" s="20">
        <f t="shared" ca="1" si="22"/>
        <v>1</v>
      </c>
      <c r="AB13" s="20" t="str">
        <f t="shared" ca="1" si="23"/>
        <v>-5· (-3) + 4y = -1</v>
      </c>
      <c r="AC13" t="str">
        <f t="shared" ca="1" si="24"/>
        <v>-5x + 4·(-4) = -1</v>
      </c>
      <c r="AD13" t="str">
        <f t="shared" ca="1" si="25"/>
        <v>-5x + 4·(-4) = -1</v>
      </c>
      <c r="AE13" t="str">
        <f t="shared" ca="1" si="26"/>
        <v>15 + 4y = -1</v>
      </c>
      <c r="AF13" t="str">
        <f t="shared" ca="1" si="27"/>
        <v>-5x -16 = -1</v>
      </c>
      <c r="AG13" t="str">
        <f t="shared" ca="1" si="28"/>
        <v>-5x -16 = -1</v>
      </c>
      <c r="AH13">
        <f t="shared" ca="1" si="29"/>
        <v>-15</v>
      </c>
      <c r="AI13" t="str">
        <f t="shared" ca="1" si="29"/>
        <v>+16</v>
      </c>
      <c r="AJ13" t="str">
        <f t="shared" ca="1" si="30"/>
        <v>| +16</v>
      </c>
      <c r="AK13" t="str">
        <f t="shared" ca="1" si="31"/>
        <v>4y = -16</v>
      </c>
      <c r="AL13" t="str">
        <f t="shared" ca="1" si="32"/>
        <v>-5x = 15</v>
      </c>
      <c r="AM13" t="str">
        <f t="shared" ca="1" si="33"/>
        <v>-5x = 15</v>
      </c>
      <c r="AN13" t="str">
        <f t="shared" ca="1" si="34"/>
        <v>| :4</v>
      </c>
      <c r="AO13" t="str">
        <f t="shared" ca="1" si="35"/>
        <v>| :(-5)</v>
      </c>
      <c r="AP13" t="str">
        <f t="shared" ca="1" si="36"/>
        <v>| :(-5)</v>
      </c>
      <c r="AQ13" t="str">
        <f t="shared" ca="1" si="37"/>
        <v>x = -3</v>
      </c>
      <c r="AR13" t="str">
        <f t="shared" ca="1" si="38"/>
        <v>L = { (-3|-4) }</v>
      </c>
    </row>
    <row r="14" spans="2:44" x14ac:dyDescent="0.25">
      <c r="B14">
        <f ca="1">_xlfn.RANK.EQ(C14,$C$3:$C$33,FALSE)</f>
        <v>12</v>
      </c>
      <c r="C14">
        <f t="shared" ca="1" si="2"/>
        <v>6.5441901153941329E-2</v>
      </c>
      <c r="D14" s="20" t="str">
        <f t="shared" ca="1" si="5"/>
        <v>5x + 5y = -25</v>
      </c>
      <c r="E14" s="20" t="str">
        <f t="shared" ca="1" si="6"/>
        <v>1x + 2y = -8</v>
      </c>
      <c r="F14">
        <f t="shared" ca="1" si="7"/>
        <v>-2</v>
      </c>
      <c r="G14">
        <f t="shared" ca="1" si="3"/>
        <v>-3</v>
      </c>
      <c r="H14">
        <f t="shared" ca="1" si="3"/>
        <v>5</v>
      </c>
      <c r="I14">
        <f t="shared" ca="1" si="3"/>
        <v>5</v>
      </c>
      <c r="J14">
        <f t="shared" ca="1" si="8"/>
        <v>-25</v>
      </c>
      <c r="K14">
        <f t="shared" ca="1" si="4"/>
        <v>1</v>
      </c>
      <c r="L14">
        <f t="shared" ca="1" si="4"/>
        <v>2</v>
      </c>
      <c r="M14">
        <f t="shared" ca="1" si="9"/>
        <v>-8</v>
      </c>
      <c r="N14" s="20">
        <f t="shared" ca="1" si="10"/>
        <v>5</v>
      </c>
      <c r="O14" s="20">
        <f t="shared" ca="1" si="10"/>
        <v>10</v>
      </c>
      <c r="P14" s="20">
        <f t="shared" ca="1" si="11"/>
        <v>5</v>
      </c>
      <c r="Q14">
        <f t="shared" ca="1" si="12"/>
        <v>-1</v>
      </c>
      <c r="R14" t="str">
        <f t="shared" ca="1" si="13"/>
        <v>| · (-1)</v>
      </c>
      <c r="S14" t="str">
        <f t="shared" ca="1" si="14"/>
        <v>| · 5</v>
      </c>
      <c r="T14">
        <f t="shared" ca="1" si="15"/>
        <v>-1</v>
      </c>
      <c r="U14">
        <f t="shared" ca="1" si="16"/>
        <v>5</v>
      </c>
      <c r="V14" t="str">
        <f t="shared" ca="1" si="17"/>
        <v>-5x -5y = 25</v>
      </c>
      <c r="W14" t="str">
        <f t="shared" ca="1" si="18"/>
        <v>5x + 10y = -40</v>
      </c>
      <c r="X14" t="str">
        <f t="shared" ca="1" si="19"/>
        <v>5y = -15</v>
      </c>
      <c r="Y14" s="20" t="str">
        <f t="shared" ca="1" si="20"/>
        <v>| : 5</v>
      </c>
      <c r="Z14" t="str">
        <f t="shared" ca="1" si="21"/>
        <v>y = -3</v>
      </c>
      <c r="AA14" s="20">
        <f t="shared" ca="1" si="22"/>
        <v>1</v>
      </c>
      <c r="AB14" s="20" t="str">
        <f t="shared" ca="1" si="23"/>
        <v>5· (-2) + 5y = -25</v>
      </c>
      <c r="AC14" t="str">
        <f t="shared" ca="1" si="24"/>
        <v>5x + 5·(-3) = -25</v>
      </c>
      <c r="AD14" t="str">
        <f t="shared" ca="1" si="25"/>
        <v>5x + 5·(-3) = -25</v>
      </c>
      <c r="AE14" t="str">
        <f t="shared" ca="1" si="26"/>
        <v>-10 + 5y = -25</v>
      </c>
      <c r="AF14" t="str">
        <f t="shared" ca="1" si="27"/>
        <v>5x -15 = -25</v>
      </c>
      <c r="AG14" t="str">
        <f t="shared" ca="1" si="28"/>
        <v>5x -15 = -25</v>
      </c>
      <c r="AH14" t="str">
        <f t="shared" ca="1" si="29"/>
        <v>+10</v>
      </c>
      <c r="AI14" t="str">
        <f t="shared" ca="1" si="29"/>
        <v>+15</v>
      </c>
      <c r="AJ14" t="str">
        <f t="shared" ca="1" si="30"/>
        <v>| +15</v>
      </c>
      <c r="AK14" t="str">
        <f t="shared" ca="1" si="31"/>
        <v>5y = -15</v>
      </c>
      <c r="AL14" t="str">
        <f t="shared" ca="1" si="32"/>
        <v>5x = -10</v>
      </c>
      <c r="AM14" t="str">
        <f t="shared" ca="1" si="33"/>
        <v>5x = -10</v>
      </c>
      <c r="AN14" t="str">
        <f t="shared" ca="1" si="34"/>
        <v>| :5</v>
      </c>
      <c r="AO14" t="str">
        <f t="shared" ca="1" si="35"/>
        <v>| :5</v>
      </c>
      <c r="AP14" t="str">
        <f t="shared" ca="1" si="36"/>
        <v>| :5</v>
      </c>
      <c r="AQ14" t="str">
        <f t="shared" ca="1" si="37"/>
        <v>x = -2</v>
      </c>
      <c r="AR14" t="str">
        <f t="shared" ca="1" si="38"/>
        <v>L = { (-2|-3) }</v>
      </c>
    </row>
    <row r="15" spans="2:44" x14ac:dyDescent="0.25">
      <c r="B15">
        <f t="shared" ref="B15:B16" ca="1" si="42">_xlfn.RANK.EQ(C15,$C$3:$C$33,FALSE)</f>
        <v>3</v>
      </c>
      <c r="C15">
        <f t="shared" ca="1" si="2"/>
        <v>0.76258153583247268</v>
      </c>
      <c r="D15" s="20" t="str">
        <f t="shared" ca="1" si="5"/>
        <v>-2x -2y = 6</v>
      </c>
      <c r="E15" s="20" t="str">
        <f t="shared" ca="1" si="6"/>
        <v>-3x + 5y = 17</v>
      </c>
      <c r="F15">
        <f t="shared" ca="1" si="7"/>
        <v>-4</v>
      </c>
      <c r="G15">
        <f t="shared" ca="1" si="3"/>
        <v>1</v>
      </c>
      <c r="H15">
        <f t="shared" ca="1" si="3"/>
        <v>-2</v>
      </c>
      <c r="I15">
        <f t="shared" ca="1" si="3"/>
        <v>-2</v>
      </c>
      <c r="J15">
        <f t="shared" ca="1" si="8"/>
        <v>6</v>
      </c>
      <c r="K15">
        <f t="shared" ca="1" si="4"/>
        <v>-3</v>
      </c>
      <c r="L15">
        <f t="shared" ca="1" si="4"/>
        <v>5</v>
      </c>
      <c r="M15">
        <f t="shared" ca="1" si="9"/>
        <v>17</v>
      </c>
      <c r="N15" s="20">
        <f t="shared" ca="1" si="10"/>
        <v>6</v>
      </c>
      <c r="O15" s="20">
        <f t="shared" ca="1" si="10"/>
        <v>10</v>
      </c>
      <c r="P15" s="20">
        <f t="shared" ca="1" si="11"/>
        <v>6</v>
      </c>
      <c r="Q15">
        <f t="shared" ca="1" si="12"/>
        <v>-1</v>
      </c>
      <c r="R15" t="str">
        <f t="shared" ca="1" si="13"/>
        <v>| · (-3)</v>
      </c>
      <c r="S15" t="str">
        <f t="shared" ca="1" si="14"/>
        <v>| · 2</v>
      </c>
      <c r="T15">
        <f t="shared" ca="1" si="15"/>
        <v>-3</v>
      </c>
      <c r="U15">
        <f t="shared" ca="1" si="16"/>
        <v>2</v>
      </c>
      <c r="V15" t="str">
        <f t="shared" ca="1" si="17"/>
        <v>6x + 6y = -18</v>
      </c>
      <c r="W15" t="str">
        <f t="shared" ca="1" si="18"/>
        <v>-6x + 10y = 34</v>
      </c>
      <c r="X15" t="str">
        <f t="shared" ca="1" si="19"/>
        <v>16y = 16</v>
      </c>
      <c r="Y15" s="20" t="str">
        <f t="shared" ca="1" si="20"/>
        <v>| : 16</v>
      </c>
      <c r="Z15" t="str">
        <f t="shared" ca="1" si="21"/>
        <v>y = 1</v>
      </c>
      <c r="AA15" s="20">
        <f t="shared" ca="1" si="22"/>
        <v>1</v>
      </c>
      <c r="AB15" s="20" t="str">
        <f t="shared" ca="1" si="23"/>
        <v>-2· (-4) -2y = 6</v>
      </c>
      <c r="AC15" t="str">
        <f t="shared" ca="1" si="24"/>
        <v>-2x -2·1 = 6</v>
      </c>
      <c r="AD15" t="str">
        <f t="shared" ca="1" si="25"/>
        <v>-2x -2·1 = 6</v>
      </c>
      <c r="AE15" t="str">
        <f t="shared" ca="1" si="26"/>
        <v>8 -2y = 6</v>
      </c>
      <c r="AF15" t="str">
        <f t="shared" ca="1" si="27"/>
        <v>-2x -2 = 6</v>
      </c>
      <c r="AG15" t="str">
        <f t="shared" ca="1" si="28"/>
        <v>-2x -2 = 6</v>
      </c>
      <c r="AH15">
        <f t="shared" ca="1" si="29"/>
        <v>-8</v>
      </c>
      <c r="AI15" t="str">
        <f t="shared" ca="1" si="29"/>
        <v>+2</v>
      </c>
      <c r="AJ15" t="str">
        <f t="shared" ca="1" si="30"/>
        <v>| +2</v>
      </c>
      <c r="AK15" t="str">
        <f t="shared" ca="1" si="31"/>
        <v>-2y = -2</v>
      </c>
      <c r="AL15" t="str">
        <f t="shared" ca="1" si="32"/>
        <v>-2x = 8</v>
      </c>
      <c r="AM15" t="str">
        <f t="shared" ca="1" si="33"/>
        <v>-2x = 8</v>
      </c>
      <c r="AN15" t="str">
        <f t="shared" ca="1" si="34"/>
        <v>| :(-2)</v>
      </c>
      <c r="AO15" t="str">
        <f t="shared" ca="1" si="35"/>
        <v>| :(-2)</v>
      </c>
      <c r="AP15" t="str">
        <f t="shared" ca="1" si="36"/>
        <v>| :(-2)</v>
      </c>
      <c r="AQ15" t="str">
        <f t="shared" ca="1" si="37"/>
        <v>x = -4</v>
      </c>
      <c r="AR15" t="str">
        <f t="shared" ca="1" si="38"/>
        <v>L = { (-4|1) }</v>
      </c>
    </row>
    <row r="16" spans="2:44" x14ac:dyDescent="0.25">
      <c r="B16">
        <f t="shared" ca="1" si="42"/>
        <v>14</v>
      </c>
      <c r="C16">
        <f t="shared" ca="1" si="2"/>
        <v>0</v>
      </c>
      <c r="D16" s="20" t="str">
        <f t="shared" ca="1" si="5"/>
        <v>5x + 3y = 0</v>
      </c>
      <c r="E16" s="20" t="str">
        <f t="shared" ca="1" si="6"/>
        <v>3x + 2y = -1</v>
      </c>
      <c r="F16">
        <f t="shared" ca="1" si="7"/>
        <v>3</v>
      </c>
      <c r="G16">
        <f t="shared" ca="1" si="3"/>
        <v>-5</v>
      </c>
      <c r="H16">
        <f t="shared" ca="1" si="3"/>
        <v>5</v>
      </c>
      <c r="I16">
        <f t="shared" ca="1" si="3"/>
        <v>3</v>
      </c>
      <c r="J16">
        <f t="shared" ca="1" si="8"/>
        <v>0</v>
      </c>
      <c r="K16">
        <f t="shared" ca="1" si="4"/>
        <v>3</v>
      </c>
      <c r="L16">
        <f t="shared" ca="1" si="4"/>
        <v>2</v>
      </c>
      <c r="M16">
        <f t="shared" ca="1" si="9"/>
        <v>-1</v>
      </c>
      <c r="N16" s="20">
        <f t="shared" ca="1" si="10"/>
        <v>15</v>
      </c>
      <c r="O16" s="20">
        <f t="shared" ca="1" si="10"/>
        <v>6</v>
      </c>
      <c r="P16" s="20">
        <f t="shared" ca="1" si="11"/>
        <v>6</v>
      </c>
      <c r="Q16">
        <f t="shared" ca="1" si="12"/>
        <v>-1</v>
      </c>
      <c r="R16" t="str">
        <f t="shared" ca="1" si="13"/>
        <v>| · (-2)</v>
      </c>
      <c r="S16" t="str">
        <f t="shared" ca="1" si="14"/>
        <v>| · 3</v>
      </c>
      <c r="T16">
        <f t="shared" ca="1" si="15"/>
        <v>-2</v>
      </c>
      <c r="U16">
        <f t="shared" ca="1" si="16"/>
        <v>3</v>
      </c>
      <c r="V16" t="str">
        <f t="shared" ca="1" si="17"/>
        <v>-10x -6y = 0</v>
      </c>
      <c r="W16" t="str">
        <f t="shared" ca="1" si="18"/>
        <v>9x + 6y = -3</v>
      </c>
      <c r="X16" t="str">
        <f t="shared" ca="1" si="19"/>
        <v>-1x = -3</v>
      </c>
      <c r="Y16" s="20" t="str">
        <f t="shared" ca="1" si="20"/>
        <v>| :(-1)</v>
      </c>
      <c r="Z16" t="str">
        <f t="shared" ca="1" si="21"/>
        <v>x = 3</v>
      </c>
      <c r="AA16" s="20">
        <f t="shared" ca="1" si="22"/>
        <v>0</v>
      </c>
      <c r="AB16" s="20" t="str">
        <f t="shared" ca="1" si="23"/>
        <v>5· 3 + 3y = 0</v>
      </c>
      <c r="AC16" t="str">
        <f t="shared" ca="1" si="24"/>
        <v>5x + 3·(-5) = 0</v>
      </c>
      <c r="AD16" t="str">
        <f t="shared" ca="1" si="25"/>
        <v>5· 3 + 3y = 0</v>
      </c>
      <c r="AE16" t="str">
        <f t="shared" ca="1" si="26"/>
        <v>15 + 3y = 0</v>
      </c>
      <c r="AF16" t="str">
        <f t="shared" ca="1" si="27"/>
        <v>5x -15 = 0</v>
      </c>
      <c r="AG16" t="str">
        <f t="shared" ca="1" si="28"/>
        <v>15 + 3y = 0</v>
      </c>
      <c r="AH16">
        <f t="shared" ca="1" si="29"/>
        <v>-15</v>
      </c>
      <c r="AI16" t="str">
        <f t="shared" ca="1" si="29"/>
        <v>+15</v>
      </c>
      <c r="AJ16" t="str">
        <f t="shared" ca="1" si="30"/>
        <v>| -15</v>
      </c>
      <c r="AK16" t="str">
        <f t="shared" ca="1" si="31"/>
        <v>3y = -15</v>
      </c>
      <c r="AL16" t="str">
        <f t="shared" ca="1" si="32"/>
        <v>5x = 15</v>
      </c>
      <c r="AM16" t="str">
        <f t="shared" ca="1" si="33"/>
        <v>3y = -15</v>
      </c>
      <c r="AN16" t="str">
        <f t="shared" ca="1" si="34"/>
        <v>| :3</v>
      </c>
      <c r="AO16" t="str">
        <f t="shared" ca="1" si="35"/>
        <v>| :5</v>
      </c>
      <c r="AP16" t="str">
        <f t="shared" ca="1" si="36"/>
        <v>| :3</v>
      </c>
      <c r="AQ16" t="str">
        <f t="shared" ca="1" si="37"/>
        <v>y = -5</v>
      </c>
      <c r="AR16" t="str">
        <f t="shared" ca="1" si="38"/>
        <v>L = { (3|-5) }</v>
      </c>
    </row>
    <row r="17" spans="2:44" x14ac:dyDescent="0.25">
      <c r="B17">
        <f ca="1">_xlfn.RANK.EQ(C17,$C$3:$C$33,FALSE)</f>
        <v>7</v>
      </c>
      <c r="C17">
        <f t="shared" ca="1" si="2"/>
        <v>0.26046832202982484</v>
      </c>
      <c r="D17" s="20" t="str">
        <f t="shared" ca="1" si="5"/>
        <v>-2x + 3y = -20</v>
      </c>
      <c r="E17" s="20" t="str">
        <f t="shared" ca="1" si="6"/>
        <v>4x + 4y = 0</v>
      </c>
      <c r="F17">
        <f t="shared" ca="1" si="7"/>
        <v>4</v>
      </c>
      <c r="G17">
        <f t="shared" ca="1" si="3"/>
        <v>-4</v>
      </c>
      <c r="H17">
        <f t="shared" ca="1" si="3"/>
        <v>-2</v>
      </c>
      <c r="I17">
        <f t="shared" ca="1" si="3"/>
        <v>3</v>
      </c>
      <c r="J17">
        <f t="shared" ca="1" si="8"/>
        <v>-20</v>
      </c>
      <c r="K17">
        <f t="shared" ca="1" si="4"/>
        <v>4</v>
      </c>
      <c r="L17">
        <f t="shared" ca="1" si="4"/>
        <v>4</v>
      </c>
      <c r="M17">
        <f t="shared" ca="1" si="9"/>
        <v>0</v>
      </c>
      <c r="N17" s="20">
        <f t="shared" ca="1" si="10"/>
        <v>4</v>
      </c>
      <c r="O17" s="20">
        <f t="shared" ca="1" si="10"/>
        <v>12</v>
      </c>
      <c r="P17" s="20">
        <f t="shared" ca="1" si="11"/>
        <v>4</v>
      </c>
      <c r="Q17">
        <f t="shared" ca="1" si="12"/>
        <v>1</v>
      </c>
      <c r="R17" t="str">
        <f t="shared" ca="1" si="13"/>
        <v>| · 2</v>
      </c>
      <c r="S17" t="str">
        <f t="shared" ca="1" si="14"/>
        <v>| · 1</v>
      </c>
      <c r="T17">
        <f t="shared" ca="1" si="15"/>
        <v>2</v>
      </c>
      <c r="U17">
        <f t="shared" ca="1" si="16"/>
        <v>1</v>
      </c>
      <c r="V17" t="str">
        <f t="shared" ca="1" si="17"/>
        <v>-4x + 6y = -40</v>
      </c>
      <c r="W17" t="str">
        <f t="shared" ca="1" si="18"/>
        <v>4x + 4y = 0</v>
      </c>
      <c r="X17" t="str">
        <f t="shared" ca="1" si="19"/>
        <v>10y = -40</v>
      </c>
      <c r="Y17" s="20" t="str">
        <f t="shared" ca="1" si="20"/>
        <v>| : 10</v>
      </c>
      <c r="Z17" t="str">
        <f t="shared" ca="1" si="21"/>
        <v>y = -4</v>
      </c>
      <c r="AA17" s="20">
        <f t="shared" ca="1" si="22"/>
        <v>1</v>
      </c>
      <c r="AB17" s="20" t="str">
        <f t="shared" ca="1" si="23"/>
        <v>-2· 4 + 3y = -20</v>
      </c>
      <c r="AC17" t="str">
        <f t="shared" ca="1" si="24"/>
        <v>-2x + 3·(-4) = -20</v>
      </c>
      <c r="AD17" t="str">
        <f t="shared" ca="1" si="25"/>
        <v>-2x + 3·(-4) = -20</v>
      </c>
      <c r="AE17" t="str">
        <f t="shared" ca="1" si="26"/>
        <v>-8 + 3y = -20</v>
      </c>
      <c r="AF17" t="str">
        <f t="shared" ca="1" si="27"/>
        <v>-2x -12 = -20</v>
      </c>
      <c r="AG17" t="str">
        <f t="shared" ca="1" si="28"/>
        <v>-2x -12 = -20</v>
      </c>
      <c r="AH17" t="str">
        <f t="shared" ca="1" si="29"/>
        <v>+8</v>
      </c>
      <c r="AI17" t="str">
        <f t="shared" ca="1" si="29"/>
        <v>+12</v>
      </c>
      <c r="AJ17" t="str">
        <f t="shared" ca="1" si="30"/>
        <v>| +12</v>
      </c>
      <c r="AK17" t="str">
        <f t="shared" ca="1" si="31"/>
        <v>3y = -12</v>
      </c>
      <c r="AL17" t="str">
        <f t="shared" ca="1" si="32"/>
        <v>-2x = -8</v>
      </c>
      <c r="AM17" t="str">
        <f t="shared" ca="1" si="33"/>
        <v>-2x = -8</v>
      </c>
      <c r="AN17" t="str">
        <f t="shared" ca="1" si="34"/>
        <v>| :3</v>
      </c>
      <c r="AO17" t="str">
        <f t="shared" ca="1" si="35"/>
        <v>| :(-2)</v>
      </c>
      <c r="AP17" t="str">
        <f t="shared" ca="1" si="36"/>
        <v>| :(-2)</v>
      </c>
      <c r="AQ17" t="str">
        <f t="shared" ca="1" si="37"/>
        <v>x = 4</v>
      </c>
      <c r="AR17" t="str">
        <f t="shared" ca="1" si="38"/>
        <v>L = { (4|-4) }</v>
      </c>
    </row>
    <row r="18" spans="2:44" x14ac:dyDescent="0.25">
      <c r="B18">
        <f t="shared" ref="B18:B19" ca="1" si="43">_xlfn.RANK.EQ(C18,$C$3:$C$33,FALSE)</f>
        <v>14</v>
      </c>
      <c r="C18">
        <f t="shared" ca="1" si="2"/>
        <v>0</v>
      </c>
      <c r="D18" s="20" t="str">
        <f t="shared" ca="1" si="5"/>
        <v>5x + 2y = -7</v>
      </c>
      <c r="E18" s="20" t="str">
        <f t="shared" ca="1" si="6"/>
        <v>4x -1y = -16</v>
      </c>
      <c r="F18">
        <f t="shared" ca="1" si="7"/>
        <v>-3</v>
      </c>
      <c r="G18">
        <f t="shared" ca="1" si="3"/>
        <v>4</v>
      </c>
      <c r="H18">
        <f t="shared" ca="1" si="3"/>
        <v>5</v>
      </c>
      <c r="I18">
        <f t="shared" ca="1" si="3"/>
        <v>2</v>
      </c>
      <c r="J18">
        <f t="shared" ca="1" si="8"/>
        <v>-7</v>
      </c>
      <c r="K18">
        <f t="shared" ca="1" si="4"/>
        <v>4</v>
      </c>
      <c r="L18">
        <f t="shared" ca="1" si="4"/>
        <v>-1</v>
      </c>
      <c r="M18">
        <f t="shared" ca="1" si="9"/>
        <v>-16</v>
      </c>
      <c r="N18" s="20">
        <f t="shared" ca="1" si="10"/>
        <v>20</v>
      </c>
      <c r="O18" s="20">
        <f t="shared" ca="1" si="10"/>
        <v>2</v>
      </c>
      <c r="P18" s="20">
        <f t="shared" ca="1" si="11"/>
        <v>2</v>
      </c>
      <c r="Q18">
        <f t="shared" ca="1" si="12"/>
        <v>1</v>
      </c>
      <c r="R18" t="str">
        <f t="shared" ca="1" si="13"/>
        <v>| · 1</v>
      </c>
      <c r="S18" t="str">
        <f t="shared" ca="1" si="14"/>
        <v>| · 2</v>
      </c>
      <c r="T18">
        <f t="shared" ca="1" si="15"/>
        <v>1</v>
      </c>
      <c r="U18">
        <f t="shared" ca="1" si="16"/>
        <v>2</v>
      </c>
      <c r="V18" t="str">
        <f t="shared" ca="1" si="17"/>
        <v>5x + 2y = -7</v>
      </c>
      <c r="W18" t="str">
        <f t="shared" ca="1" si="18"/>
        <v>8x -2y = -32</v>
      </c>
      <c r="X18" t="str">
        <f t="shared" ca="1" si="19"/>
        <v>13x = -39</v>
      </c>
      <c r="Y18" s="20" t="str">
        <f t="shared" ca="1" si="20"/>
        <v>| :13</v>
      </c>
      <c r="Z18" t="str">
        <f t="shared" ca="1" si="21"/>
        <v>x = -3</v>
      </c>
      <c r="AA18" s="20">
        <f t="shared" ca="1" si="22"/>
        <v>0</v>
      </c>
      <c r="AB18" s="20" t="str">
        <f t="shared" ca="1" si="23"/>
        <v>5· (-3) + 2y = -7</v>
      </c>
      <c r="AC18" t="str">
        <f t="shared" ca="1" si="24"/>
        <v>5x + 2·4 = -7</v>
      </c>
      <c r="AD18" t="str">
        <f t="shared" ca="1" si="25"/>
        <v>5· (-3) + 2y = -7</v>
      </c>
      <c r="AE18" t="str">
        <f t="shared" ca="1" si="26"/>
        <v>-15 + 2y = -7</v>
      </c>
      <c r="AF18" t="str">
        <f t="shared" ca="1" si="27"/>
        <v>5x + 8 = -7</v>
      </c>
      <c r="AG18" t="str">
        <f t="shared" ca="1" si="28"/>
        <v>-15 + 2y = -7</v>
      </c>
      <c r="AH18" t="str">
        <f t="shared" ca="1" si="29"/>
        <v>+15</v>
      </c>
      <c r="AI18">
        <f t="shared" ca="1" si="29"/>
        <v>-8</v>
      </c>
      <c r="AJ18" t="str">
        <f t="shared" ca="1" si="30"/>
        <v>| +15</v>
      </c>
      <c r="AK18" t="str">
        <f t="shared" ca="1" si="31"/>
        <v>2y = 8</v>
      </c>
      <c r="AL18" t="str">
        <f t="shared" ca="1" si="32"/>
        <v>5x = -15</v>
      </c>
      <c r="AM18" t="str">
        <f t="shared" ca="1" si="33"/>
        <v>2y = 8</v>
      </c>
      <c r="AN18" t="str">
        <f t="shared" ca="1" si="34"/>
        <v>| :2</v>
      </c>
      <c r="AO18" t="str">
        <f t="shared" ca="1" si="35"/>
        <v>| :5</v>
      </c>
      <c r="AP18" t="str">
        <f t="shared" ca="1" si="36"/>
        <v>| :2</v>
      </c>
      <c r="AQ18" t="str">
        <f t="shared" ca="1" si="37"/>
        <v>y = 4</v>
      </c>
      <c r="AR18" t="str">
        <f t="shared" ca="1" si="38"/>
        <v>L = { (-3|4) }</v>
      </c>
    </row>
    <row r="19" spans="2:44" x14ac:dyDescent="0.25">
      <c r="B19">
        <f t="shared" ca="1" si="43"/>
        <v>5</v>
      </c>
      <c r="C19">
        <f ca="1">IF(OR(I19*T19+U19*L19=0,P19=1,I19=1,L19=1,AND(T19=1,U19=1)),0,RAND())</f>
        <v>0.43255657893070576</v>
      </c>
      <c r="D19" s="20" t="str">
        <f t="shared" ca="1" si="5"/>
        <v>3x + 5y = 1</v>
      </c>
      <c r="E19" s="20" t="str">
        <f t="shared" ca="1" si="6"/>
        <v>2x + 3y = 0</v>
      </c>
      <c r="F19">
        <f t="shared" ca="1" si="7"/>
        <v>-3</v>
      </c>
      <c r="G19">
        <f t="shared" ref="G19:I33" ca="1" si="44">(-1)^RANDBETWEEN(1,2)*RANDBETWEEN(1,5)</f>
        <v>2</v>
      </c>
      <c r="H19">
        <f t="shared" ca="1" si="44"/>
        <v>3</v>
      </c>
      <c r="I19">
        <f t="shared" ca="1" si="44"/>
        <v>5</v>
      </c>
      <c r="J19">
        <f t="shared" ca="1" si="8"/>
        <v>1</v>
      </c>
      <c r="K19">
        <f t="shared" ref="K19:L33" ca="1" si="45">(-1)^RANDBETWEEN(1,2)*RANDBETWEEN(1,5)</f>
        <v>2</v>
      </c>
      <c r="L19">
        <f t="shared" ca="1" si="45"/>
        <v>3</v>
      </c>
      <c r="M19">
        <f t="shared" ca="1" si="9"/>
        <v>0</v>
      </c>
      <c r="N19" s="20">
        <f t="shared" ca="1" si="10"/>
        <v>6</v>
      </c>
      <c r="O19" s="20">
        <f t="shared" ca="1" si="10"/>
        <v>15</v>
      </c>
      <c r="P19" s="20">
        <f t="shared" ca="1" si="11"/>
        <v>6</v>
      </c>
      <c r="Q19">
        <f t="shared" ca="1" si="12"/>
        <v>-1</v>
      </c>
      <c r="R19" t="str">
        <f t="shared" ca="1" si="13"/>
        <v>| · (-2)</v>
      </c>
      <c r="S19" t="str">
        <f t="shared" ca="1" si="14"/>
        <v>| · 3</v>
      </c>
      <c r="T19">
        <f t="shared" ca="1" si="15"/>
        <v>-2</v>
      </c>
      <c r="U19">
        <f t="shared" ca="1" si="16"/>
        <v>3</v>
      </c>
      <c r="V19" t="str">
        <f t="shared" ca="1" si="17"/>
        <v>-6x -10y = -2</v>
      </c>
      <c r="W19" t="str">
        <f t="shared" ca="1" si="18"/>
        <v>6x + 9y = 0</v>
      </c>
      <c r="X19" t="str">
        <f t="shared" ca="1" si="19"/>
        <v>-1y = -2</v>
      </c>
      <c r="Y19" s="20" t="str">
        <f t="shared" ca="1" si="20"/>
        <v>| : (-1)</v>
      </c>
      <c r="Z19" t="str">
        <f t="shared" ca="1" si="21"/>
        <v>y = 2</v>
      </c>
      <c r="AA19" s="20">
        <f t="shared" ca="1" si="22"/>
        <v>1</v>
      </c>
      <c r="AB19" s="20" t="str">
        <f t="shared" ca="1" si="23"/>
        <v>3· (-3) + 5y = 1</v>
      </c>
      <c r="AC19" t="str">
        <f t="shared" ca="1" si="24"/>
        <v>3x + 5·2 = 1</v>
      </c>
      <c r="AD19" t="str">
        <f t="shared" ca="1" si="25"/>
        <v>3x + 5·2 = 1</v>
      </c>
      <c r="AE19" t="str">
        <f t="shared" ca="1" si="26"/>
        <v>-9 + 5y = 1</v>
      </c>
      <c r="AF19" t="str">
        <f t="shared" ca="1" si="27"/>
        <v>3x + 10 = 1</v>
      </c>
      <c r="AG19" t="str">
        <f t="shared" ca="1" si="28"/>
        <v>3x + 10 = 1</v>
      </c>
      <c r="AH19" t="str">
        <f t="shared" ca="1" si="29"/>
        <v>+9</v>
      </c>
      <c r="AI19">
        <f t="shared" ca="1" si="29"/>
        <v>-10</v>
      </c>
      <c r="AJ19" t="str">
        <f t="shared" ca="1" si="30"/>
        <v>| -10</v>
      </c>
      <c r="AK19" t="str">
        <f t="shared" ca="1" si="31"/>
        <v>5y = 10</v>
      </c>
      <c r="AL19" t="str">
        <f t="shared" ca="1" si="32"/>
        <v>3x = -9</v>
      </c>
      <c r="AM19" t="str">
        <f t="shared" ca="1" si="33"/>
        <v>3x = -9</v>
      </c>
      <c r="AN19" t="str">
        <f t="shared" ca="1" si="34"/>
        <v>| :5</v>
      </c>
      <c r="AO19" t="str">
        <f t="shared" ca="1" si="35"/>
        <v>| :3</v>
      </c>
      <c r="AP19" t="str">
        <f t="shared" ca="1" si="36"/>
        <v>| :3</v>
      </c>
      <c r="AQ19" t="str">
        <f t="shared" ca="1" si="37"/>
        <v>x = -3</v>
      </c>
      <c r="AR19" t="str">
        <f t="shared" ca="1" si="38"/>
        <v>L = { (-3|2) }</v>
      </c>
    </row>
    <row r="20" spans="2:44" x14ac:dyDescent="0.25">
      <c r="B20">
        <f ca="1">_xlfn.RANK.EQ(C20,$C$3:$C$33,FALSE)</f>
        <v>14</v>
      </c>
      <c r="C20">
        <f t="shared" ref="C20:C33" ca="1" si="46">IF(OR(I20*T20+U20*L20=0,P20=1,I20=1,L20=1,AND(T20=1,U20=1)),0,RAND())</f>
        <v>0</v>
      </c>
      <c r="D20" s="20" t="str">
        <f t="shared" ca="1" si="5"/>
        <v>-2x -4y = -22</v>
      </c>
      <c r="E20" s="20" t="str">
        <f t="shared" ca="1" si="6"/>
        <v>-3x + 2y = -9</v>
      </c>
      <c r="F20">
        <f t="shared" ca="1" si="7"/>
        <v>5</v>
      </c>
      <c r="G20">
        <f t="shared" ca="1" si="44"/>
        <v>3</v>
      </c>
      <c r="H20">
        <f t="shared" ca="1" si="44"/>
        <v>-2</v>
      </c>
      <c r="I20">
        <f t="shared" ca="1" si="44"/>
        <v>-4</v>
      </c>
      <c r="J20">
        <f t="shared" ca="1" si="8"/>
        <v>-22</v>
      </c>
      <c r="K20">
        <f t="shared" ca="1" si="45"/>
        <v>-3</v>
      </c>
      <c r="L20">
        <f t="shared" ca="1" si="45"/>
        <v>2</v>
      </c>
      <c r="M20">
        <f t="shared" ca="1" si="9"/>
        <v>-9</v>
      </c>
      <c r="N20" s="20">
        <f t="shared" ca="1" si="10"/>
        <v>6</v>
      </c>
      <c r="O20" s="20">
        <f t="shared" ca="1" si="10"/>
        <v>4</v>
      </c>
      <c r="P20" s="20">
        <f t="shared" ca="1" si="11"/>
        <v>4</v>
      </c>
      <c r="Q20">
        <f t="shared" ca="1" si="12"/>
        <v>1</v>
      </c>
      <c r="R20" t="str">
        <f t="shared" ca="1" si="13"/>
        <v>| · 1</v>
      </c>
      <c r="S20" t="str">
        <f t="shared" ca="1" si="14"/>
        <v>| · 2</v>
      </c>
      <c r="T20">
        <f t="shared" ca="1" si="15"/>
        <v>1</v>
      </c>
      <c r="U20">
        <f t="shared" ca="1" si="16"/>
        <v>2</v>
      </c>
      <c r="V20" t="str">
        <f t="shared" ca="1" si="17"/>
        <v>-2x -4y = -22</v>
      </c>
      <c r="W20" t="str">
        <f t="shared" ca="1" si="18"/>
        <v>-6x + 4y = -18</v>
      </c>
      <c r="X20" t="str">
        <f t="shared" ca="1" si="19"/>
        <v>-8x = -40</v>
      </c>
      <c r="Y20" s="20" t="str">
        <f t="shared" ca="1" si="20"/>
        <v>| :(-8)</v>
      </c>
      <c r="Z20" t="str">
        <f t="shared" ca="1" si="21"/>
        <v>x = 5</v>
      </c>
      <c r="AA20" s="20">
        <f t="shared" ca="1" si="22"/>
        <v>0</v>
      </c>
      <c r="AB20" s="20" t="str">
        <f t="shared" ca="1" si="23"/>
        <v>-2· 5 -4y = -22</v>
      </c>
      <c r="AC20" t="str">
        <f t="shared" ca="1" si="24"/>
        <v>-2x -4·3 = -22</v>
      </c>
      <c r="AD20" t="str">
        <f t="shared" ca="1" si="25"/>
        <v>-2· 5 -4y = -22</v>
      </c>
      <c r="AE20" t="str">
        <f t="shared" ca="1" si="26"/>
        <v>-10 -4y = -22</v>
      </c>
      <c r="AF20" t="str">
        <f t="shared" ca="1" si="27"/>
        <v>-2x -12 = -22</v>
      </c>
      <c r="AG20" t="str">
        <f t="shared" ca="1" si="28"/>
        <v>-10 -4y = -22</v>
      </c>
      <c r="AH20" t="str">
        <f t="shared" ca="1" si="29"/>
        <v>+10</v>
      </c>
      <c r="AI20" t="str">
        <f t="shared" ca="1" si="29"/>
        <v>+12</v>
      </c>
      <c r="AJ20" t="str">
        <f t="shared" ca="1" si="30"/>
        <v>| +10</v>
      </c>
      <c r="AK20" t="str">
        <f t="shared" ca="1" si="31"/>
        <v>-4y = -12</v>
      </c>
      <c r="AL20" t="str">
        <f t="shared" ca="1" si="32"/>
        <v>-2x = -10</v>
      </c>
      <c r="AM20" t="str">
        <f t="shared" ca="1" si="33"/>
        <v>-4y = -12</v>
      </c>
      <c r="AN20" t="str">
        <f t="shared" ca="1" si="34"/>
        <v>| :(-4)</v>
      </c>
      <c r="AO20" t="str">
        <f t="shared" ca="1" si="35"/>
        <v>| :(-2)</v>
      </c>
      <c r="AP20" t="str">
        <f t="shared" ca="1" si="36"/>
        <v>| :(-4)</v>
      </c>
      <c r="AQ20" t="str">
        <f t="shared" ca="1" si="37"/>
        <v>y = 3</v>
      </c>
      <c r="AR20" t="str">
        <f t="shared" ca="1" si="38"/>
        <v>L = { (5|3) }</v>
      </c>
    </row>
    <row r="21" spans="2:44" x14ac:dyDescent="0.25">
      <c r="B21">
        <f t="shared" ref="B21:B22" ca="1" si="47">_xlfn.RANK.EQ(C21,$C$3:$C$33,FALSE)</f>
        <v>14</v>
      </c>
      <c r="C21">
        <f t="shared" ca="1" si="46"/>
        <v>0</v>
      </c>
      <c r="D21" s="20" t="str">
        <f t="shared" ca="1" si="5"/>
        <v>3x + 1y = -16</v>
      </c>
      <c r="E21" s="20" t="str">
        <f t="shared" ca="1" si="6"/>
        <v>-4x -4y = 32</v>
      </c>
      <c r="F21">
        <f t="shared" ca="1" si="7"/>
        <v>-4</v>
      </c>
      <c r="G21">
        <f t="shared" ca="1" si="44"/>
        <v>-4</v>
      </c>
      <c r="H21">
        <f t="shared" ca="1" si="44"/>
        <v>3</v>
      </c>
      <c r="I21">
        <f t="shared" ca="1" si="44"/>
        <v>1</v>
      </c>
      <c r="J21">
        <f t="shared" ca="1" si="8"/>
        <v>-16</v>
      </c>
      <c r="K21">
        <f t="shared" ca="1" si="45"/>
        <v>-4</v>
      </c>
      <c r="L21">
        <f t="shared" ca="1" si="45"/>
        <v>-4</v>
      </c>
      <c r="M21">
        <f t="shared" ca="1" si="9"/>
        <v>32</v>
      </c>
      <c r="N21" s="20">
        <f t="shared" ca="1" si="10"/>
        <v>12</v>
      </c>
      <c r="O21" s="20">
        <f t="shared" ca="1" si="10"/>
        <v>4</v>
      </c>
      <c r="P21" s="20">
        <f t="shared" ca="1" si="11"/>
        <v>4</v>
      </c>
      <c r="Q21">
        <f t="shared" ca="1" si="12"/>
        <v>1</v>
      </c>
      <c r="R21" t="str">
        <f t="shared" ca="1" si="13"/>
        <v>| · 4</v>
      </c>
      <c r="S21" t="str">
        <f t="shared" ca="1" si="14"/>
        <v>| · 1</v>
      </c>
      <c r="T21">
        <f t="shared" ca="1" si="15"/>
        <v>4</v>
      </c>
      <c r="U21">
        <f t="shared" ca="1" si="16"/>
        <v>1</v>
      </c>
      <c r="V21" t="str">
        <f t="shared" ca="1" si="17"/>
        <v>12x + 4y = -64</v>
      </c>
      <c r="W21" t="str">
        <f t="shared" ca="1" si="18"/>
        <v>-4x -4y = 32</v>
      </c>
      <c r="X21" t="str">
        <f t="shared" ca="1" si="19"/>
        <v>8x = -32</v>
      </c>
      <c r="Y21" s="20" t="str">
        <f t="shared" ca="1" si="20"/>
        <v>| :8</v>
      </c>
      <c r="Z21" t="str">
        <f t="shared" ca="1" si="21"/>
        <v>x = -4</v>
      </c>
      <c r="AA21" s="20">
        <f t="shared" ca="1" si="22"/>
        <v>0</v>
      </c>
      <c r="AB21" s="20" t="str">
        <f t="shared" ca="1" si="23"/>
        <v>3· (-4) + 1y = -16</v>
      </c>
      <c r="AC21" t="str">
        <f t="shared" ca="1" si="24"/>
        <v>3x + 1·(-4) = -16</v>
      </c>
      <c r="AD21" t="str">
        <f t="shared" ca="1" si="25"/>
        <v>3· (-4) + 1y = -16</v>
      </c>
      <c r="AE21" t="str">
        <f t="shared" ca="1" si="26"/>
        <v>-12 + 1y = -16</v>
      </c>
      <c r="AF21" t="str">
        <f t="shared" ca="1" si="27"/>
        <v>3x -4 = -16</v>
      </c>
      <c r="AG21" t="str">
        <f t="shared" ca="1" si="28"/>
        <v>-12 + 1y = -16</v>
      </c>
      <c r="AH21" t="str">
        <f t="shared" ca="1" si="29"/>
        <v>+12</v>
      </c>
      <c r="AI21" t="str">
        <f t="shared" ca="1" si="29"/>
        <v>+4</v>
      </c>
      <c r="AJ21" t="str">
        <f t="shared" ca="1" si="30"/>
        <v>| +12</v>
      </c>
      <c r="AK21" t="str">
        <f t="shared" ca="1" si="31"/>
        <v>1y = -4</v>
      </c>
      <c r="AL21" t="str">
        <f t="shared" ca="1" si="32"/>
        <v>3x = -12</v>
      </c>
      <c r="AM21" t="str">
        <f t="shared" ca="1" si="33"/>
        <v>1y = -4</v>
      </c>
      <c r="AN21" t="str">
        <f t="shared" ca="1" si="34"/>
        <v>| :1</v>
      </c>
      <c r="AO21" t="str">
        <f t="shared" ca="1" si="35"/>
        <v>| :3</v>
      </c>
      <c r="AP21" t="str">
        <f t="shared" ca="1" si="36"/>
        <v>| :1</v>
      </c>
      <c r="AQ21" t="str">
        <f t="shared" ca="1" si="37"/>
        <v>y = -4</v>
      </c>
      <c r="AR21" t="str">
        <f t="shared" ca="1" si="38"/>
        <v>L = { (-4|-4) }</v>
      </c>
    </row>
    <row r="22" spans="2:44" x14ac:dyDescent="0.25">
      <c r="B22">
        <f t="shared" ca="1" si="47"/>
        <v>14</v>
      </c>
      <c r="C22">
        <f t="shared" ca="1" si="46"/>
        <v>0</v>
      </c>
      <c r="D22" s="20" t="str">
        <f t="shared" ca="1" si="5"/>
        <v>3x -3y = -24</v>
      </c>
      <c r="E22" s="20" t="str">
        <f t="shared" ca="1" si="6"/>
        <v>-3x -5y = 0</v>
      </c>
      <c r="F22">
        <f t="shared" ca="1" si="7"/>
        <v>-5</v>
      </c>
      <c r="G22">
        <f t="shared" ca="1" si="44"/>
        <v>3</v>
      </c>
      <c r="H22">
        <f t="shared" ca="1" si="44"/>
        <v>3</v>
      </c>
      <c r="I22">
        <f t="shared" ca="1" si="44"/>
        <v>-3</v>
      </c>
      <c r="J22">
        <f t="shared" ca="1" si="8"/>
        <v>-24</v>
      </c>
      <c r="K22">
        <f t="shared" ca="1" si="45"/>
        <v>-3</v>
      </c>
      <c r="L22">
        <f t="shared" ca="1" si="45"/>
        <v>-5</v>
      </c>
      <c r="M22">
        <f t="shared" ca="1" si="9"/>
        <v>0</v>
      </c>
      <c r="N22" s="20">
        <f t="shared" ca="1" si="10"/>
        <v>3</v>
      </c>
      <c r="O22" s="20">
        <f t="shared" ca="1" si="10"/>
        <v>15</v>
      </c>
      <c r="P22" s="20">
        <f t="shared" ca="1" si="11"/>
        <v>3</v>
      </c>
      <c r="Q22">
        <f t="shared" ca="1" si="12"/>
        <v>1</v>
      </c>
      <c r="R22" t="str">
        <f t="shared" ca="1" si="13"/>
        <v>| · 1</v>
      </c>
      <c r="S22" t="str">
        <f t="shared" ca="1" si="14"/>
        <v>| · 1</v>
      </c>
      <c r="T22">
        <f t="shared" ca="1" si="15"/>
        <v>1</v>
      </c>
      <c r="U22">
        <f t="shared" ca="1" si="16"/>
        <v>1</v>
      </c>
      <c r="V22" t="str">
        <f t="shared" ca="1" si="17"/>
        <v>3x -3y = -24</v>
      </c>
      <c r="W22" t="str">
        <f t="shared" ca="1" si="18"/>
        <v>-3x -5y = 0</v>
      </c>
      <c r="X22" t="str">
        <f t="shared" ca="1" si="19"/>
        <v>-8y = -24</v>
      </c>
      <c r="Y22" s="20" t="str">
        <f t="shared" ca="1" si="20"/>
        <v>| : (-8)</v>
      </c>
      <c r="Z22" t="str">
        <f t="shared" ca="1" si="21"/>
        <v>y = 3</v>
      </c>
      <c r="AA22" s="20">
        <f t="shared" ca="1" si="22"/>
        <v>1</v>
      </c>
      <c r="AB22" s="20" t="str">
        <f t="shared" ca="1" si="23"/>
        <v>3· (-5) -3y = -24</v>
      </c>
      <c r="AC22" t="str">
        <f t="shared" ca="1" si="24"/>
        <v>3x -3·3 = -24</v>
      </c>
      <c r="AD22" t="str">
        <f t="shared" ca="1" si="25"/>
        <v>3x -3·3 = -24</v>
      </c>
      <c r="AE22" t="str">
        <f t="shared" ca="1" si="26"/>
        <v>-15 -3y = -24</v>
      </c>
      <c r="AF22" t="str">
        <f t="shared" ca="1" si="27"/>
        <v>3x -9 = -24</v>
      </c>
      <c r="AG22" t="str">
        <f t="shared" ca="1" si="28"/>
        <v>3x -9 = -24</v>
      </c>
      <c r="AH22" t="str">
        <f t="shared" ca="1" si="29"/>
        <v>+15</v>
      </c>
      <c r="AI22" t="str">
        <f t="shared" ca="1" si="29"/>
        <v>+9</v>
      </c>
      <c r="AJ22" t="str">
        <f t="shared" ca="1" si="30"/>
        <v>| +9</v>
      </c>
      <c r="AK22" t="str">
        <f t="shared" ca="1" si="31"/>
        <v>-3y = -9</v>
      </c>
      <c r="AL22" t="str">
        <f t="shared" ca="1" si="32"/>
        <v>3x = -15</v>
      </c>
      <c r="AM22" t="str">
        <f t="shared" ca="1" si="33"/>
        <v>3x = -15</v>
      </c>
      <c r="AN22" t="str">
        <f t="shared" ca="1" si="34"/>
        <v>| :(-3)</v>
      </c>
      <c r="AO22" t="str">
        <f t="shared" ca="1" si="35"/>
        <v>| :3</v>
      </c>
      <c r="AP22" t="str">
        <f t="shared" ca="1" si="36"/>
        <v>| :3</v>
      </c>
      <c r="AQ22" t="str">
        <f t="shared" ca="1" si="37"/>
        <v>x = -5</v>
      </c>
      <c r="AR22" t="str">
        <f t="shared" ca="1" si="38"/>
        <v>L = { (-5|3) }</v>
      </c>
    </row>
    <row r="23" spans="2:44" x14ac:dyDescent="0.25">
      <c r="B23">
        <f ca="1">_xlfn.RANK.EQ(C23,$C$3:$C$33,FALSE)</f>
        <v>14</v>
      </c>
      <c r="C23">
        <f t="shared" ca="1" si="46"/>
        <v>0</v>
      </c>
      <c r="D23" s="20" t="str">
        <f t="shared" ca="1" si="5"/>
        <v>2x + 2y = 0</v>
      </c>
      <c r="E23" s="20" t="str">
        <f t="shared" ca="1" si="6"/>
        <v>5x + 1y = -16</v>
      </c>
      <c r="F23">
        <f t="shared" ca="1" si="7"/>
        <v>-4</v>
      </c>
      <c r="G23">
        <f t="shared" ca="1" si="44"/>
        <v>4</v>
      </c>
      <c r="H23">
        <f t="shared" ca="1" si="44"/>
        <v>2</v>
      </c>
      <c r="I23">
        <f t="shared" ca="1" si="44"/>
        <v>2</v>
      </c>
      <c r="J23">
        <f t="shared" ca="1" si="8"/>
        <v>0</v>
      </c>
      <c r="K23">
        <f t="shared" ca="1" si="45"/>
        <v>5</v>
      </c>
      <c r="L23">
        <f t="shared" ca="1" si="45"/>
        <v>1</v>
      </c>
      <c r="M23">
        <f t="shared" ca="1" si="9"/>
        <v>-16</v>
      </c>
      <c r="N23" s="20">
        <f t="shared" ca="1" si="10"/>
        <v>10</v>
      </c>
      <c r="O23" s="20">
        <f t="shared" ca="1" si="10"/>
        <v>2</v>
      </c>
      <c r="P23" s="20">
        <f t="shared" ca="1" si="11"/>
        <v>2</v>
      </c>
      <c r="Q23">
        <f t="shared" ca="1" si="12"/>
        <v>-1</v>
      </c>
      <c r="R23" t="str">
        <f t="shared" ca="1" si="13"/>
        <v>| · (-1)</v>
      </c>
      <c r="S23" t="str">
        <f t="shared" ca="1" si="14"/>
        <v>| · 2</v>
      </c>
      <c r="T23">
        <f t="shared" ca="1" si="15"/>
        <v>-1</v>
      </c>
      <c r="U23">
        <f t="shared" ca="1" si="16"/>
        <v>2</v>
      </c>
      <c r="V23" t="str">
        <f t="shared" ca="1" si="17"/>
        <v>-2x -2y = 0</v>
      </c>
      <c r="W23" t="str">
        <f t="shared" ca="1" si="18"/>
        <v>10x + 2y = -32</v>
      </c>
      <c r="X23" t="str">
        <f t="shared" ca="1" si="19"/>
        <v>8x = -32</v>
      </c>
      <c r="Y23" s="20" t="str">
        <f t="shared" ca="1" si="20"/>
        <v>| :8</v>
      </c>
      <c r="Z23" t="str">
        <f t="shared" ca="1" si="21"/>
        <v>x = -4</v>
      </c>
      <c r="AA23" s="20">
        <f t="shared" ca="1" si="22"/>
        <v>0</v>
      </c>
      <c r="AB23" s="20" t="str">
        <f t="shared" ca="1" si="23"/>
        <v>2· (-4) + 2y = 0</v>
      </c>
      <c r="AC23" t="str">
        <f t="shared" ca="1" si="24"/>
        <v>2x + 2·4 = 0</v>
      </c>
      <c r="AD23" t="str">
        <f t="shared" ca="1" si="25"/>
        <v>2· (-4) + 2y = 0</v>
      </c>
      <c r="AE23" t="str">
        <f t="shared" ca="1" si="26"/>
        <v>-8 + 2y = 0</v>
      </c>
      <c r="AF23" t="str">
        <f t="shared" ca="1" si="27"/>
        <v>2x + 8 = 0</v>
      </c>
      <c r="AG23" t="str">
        <f t="shared" ca="1" si="28"/>
        <v>-8 + 2y = 0</v>
      </c>
      <c r="AH23" t="str">
        <f t="shared" ca="1" si="29"/>
        <v>+8</v>
      </c>
      <c r="AI23">
        <f t="shared" ca="1" si="29"/>
        <v>-8</v>
      </c>
      <c r="AJ23" t="str">
        <f t="shared" ca="1" si="30"/>
        <v>| +8</v>
      </c>
      <c r="AK23" t="str">
        <f t="shared" ca="1" si="31"/>
        <v>2y = 8</v>
      </c>
      <c r="AL23" t="str">
        <f t="shared" ca="1" si="32"/>
        <v>2x = -8</v>
      </c>
      <c r="AM23" t="str">
        <f t="shared" ca="1" si="33"/>
        <v>2y = 8</v>
      </c>
      <c r="AN23" t="str">
        <f t="shared" ca="1" si="34"/>
        <v>| :2</v>
      </c>
      <c r="AO23" t="str">
        <f t="shared" ca="1" si="35"/>
        <v>| :2</v>
      </c>
      <c r="AP23" t="str">
        <f t="shared" ca="1" si="36"/>
        <v>| :2</v>
      </c>
      <c r="AQ23" t="str">
        <f t="shared" ca="1" si="37"/>
        <v>y = 4</v>
      </c>
      <c r="AR23" t="str">
        <f t="shared" ca="1" si="38"/>
        <v>L = { (-4|4) }</v>
      </c>
    </row>
    <row r="24" spans="2:44" x14ac:dyDescent="0.25">
      <c r="B24">
        <f t="shared" ref="B24:B25" ca="1" si="48">_xlfn.RANK.EQ(C24,$C$3:$C$33,FALSE)</f>
        <v>14</v>
      </c>
      <c r="C24">
        <f t="shared" ca="1" si="46"/>
        <v>0</v>
      </c>
      <c r="D24" s="20" t="str">
        <f t="shared" ca="1" si="5"/>
        <v>5x -2y = -6</v>
      </c>
      <c r="E24" s="20" t="str">
        <f t="shared" ca="1" si="6"/>
        <v>2x + 3y = -10</v>
      </c>
      <c r="F24">
        <f t="shared" ca="1" si="7"/>
        <v>-2</v>
      </c>
      <c r="G24">
        <f t="shared" ca="1" si="44"/>
        <v>-2</v>
      </c>
      <c r="H24">
        <f t="shared" ca="1" si="44"/>
        <v>5</v>
      </c>
      <c r="I24">
        <f t="shared" ca="1" si="44"/>
        <v>-2</v>
      </c>
      <c r="J24">
        <f t="shared" ca="1" si="8"/>
        <v>-6</v>
      </c>
      <c r="K24">
        <f t="shared" ca="1" si="45"/>
        <v>2</v>
      </c>
      <c r="L24">
        <f t="shared" ca="1" si="45"/>
        <v>3</v>
      </c>
      <c r="M24">
        <f t="shared" ca="1" si="9"/>
        <v>-10</v>
      </c>
      <c r="N24" s="20">
        <f t="shared" ca="1" si="10"/>
        <v>10</v>
      </c>
      <c r="O24" s="20">
        <f t="shared" ca="1" si="10"/>
        <v>6</v>
      </c>
      <c r="P24" s="20">
        <f t="shared" ca="1" si="11"/>
        <v>6</v>
      </c>
      <c r="Q24">
        <f t="shared" ca="1" si="12"/>
        <v>1</v>
      </c>
      <c r="R24" t="str">
        <f t="shared" ca="1" si="13"/>
        <v>| · 3</v>
      </c>
      <c r="S24" t="str">
        <f t="shared" ca="1" si="14"/>
        <v>| · 2</v>
      </c>
      <c r="T24">
        <f t="shared" ca="1" si="15"/>
        <v>3</v>
      </c>
      <c r="U24">
        <f t="shared" ca="1" si="16"/>
        <v>2</v>
      </c>
      <c r="V24" t="str">
        <f t="shared" ca="1" si="17"/>
        <v>15x -6y = -18</v>
      </c>
      <c r="W24" t="str">
        <f t="shared" ca="1" si="18"/>
        <v>4x + 6y = -20</v>
      </c>
      <c r="X24" t="str">
        <f t="shared" ca="1" si="19"/>
        <v>19x = -38</v>
      </c>
      <c r="Y24" s="20" t="str">
        <f t="shared" ca="1" si="20"/>
        <v>| :19</v>
      </c>
      <c r="Z24" t="str">
        <f t="shared" ca="1" si="21"/>
        <v>x = -2</v>
      </c>
      <c r="AA24" s="20">
        <f t="shared" ca="1" si="22"/>
        <v>0</v>
      </c>
      <c r="AB24" s="20" t="str">
        <f t="shared" ca="1" si="23"/>
        <v>5· (-2) -2y = -6</v>
      </c>
      <c r="AC24" t="str">
        <f t="shared" ca="1" si="24"/>
        <v>5x -2·(-2) = -6</v>
      </c>
      <c r="AD24" t="str">
        <f t="shared" ca="1" si="25"/>
        <v>5· (-2) -2y = -6</v>
      </c>
      <c r="AE24" t="str">
        <f t="shared" ca="1" si="26"/>
        <v>-10 -2y = -6</v>
      </c>
      <c r="AF24" t="str">
        <f t="shared" ca="1" si="27"/>
        <v>5x + 4 = -6</v>
      </c>
      <c r="AG24" t="str">
        <f t="shared" ca="1" si="28"/>
        <v>-10 -2y = -6</v>
      </c>
      <c r="AH24" t="str">
        <f t="shared" ca="1" si="29"/>
        <v>+10</v>
      </c>
      <c r="AI24">
        <f t="shared" ca="1" si="29"/>
        <v>-4</v>
      </c>
      <c r="AJ24" t="str">
        <f t="shared" ca="1" si="30"/>
        <v>| +10</v>
      </c>
      <c r="AK24" t="str">
        <f t="shared" ca="1" si="31"/>
        <v>-2y = 4</v>
      </c>
      <c r="AL24" t="str">
        <f t="shared" ca="1" si="32"/>
        <v>5x = -10</v>
      </c>
      <c r="AM24" t="str">
        <f t="shared" ca="1" si="33"/>
        <v>-2y = 4</v>
      </c>
      <c r="AN24" t="str">
        <f t="shared" ca="1" si="34"/>
        <v>| :(-2)</v>
      </c>
      <c r="AO24" t="str">
        <f t="shared" ca="1" si="35"/>
        <v>| :5</v>
      </c>
      <c r="AP24" t="str">
        <f t="shared" ca="1" si="36"/>
        <v>| :(-2)</v>
      </c>
      <c r="AQ24" t="str">
        <f t="shared" ca="1" si="37"/>
        <v>y = -2</v>
      </c>
      <c r="AR24" t="str">
        <f t="shared" ca="1" si="38"/>
        <v>L = { (-2|-2) }</v>
      </c>
    </row>
    <row r="25" spans="2:44" x14ac:dyDescent="0.25">
      <c r="B25">
        <f t="shared" ca="1" si="48"/>
        <v>13</v>
      </c>
      <c r="C25">
        <f t="shared" ca="1" si="46"/>
        <v>3.925310092224743E-3</v>
      </c>
      <c r="D25" s="20" t="str">
        <f t="shared" ca="1" si="5"/>
        <v>5x -4y = 6</v>
      </c>
      <c r="E25" s="20" t="str">
        <f t="shared" ca="1" si="6"/>
        <v>-1x -5y = -7</v>
      </c>
      <c r="F25">
        <f t="shared" ca="1" si="7"/>
        <v>2</v>
      </c>
      <c r="G25">
        <f t="shared" ca="1" si="44"/>
        <v>1</v>
      </c>
      <c r="H25">
        <f t="shared" ca="1" si="44"/>
        <v>5</v>
      </c>
      <c r="I25">
        <f t="shared" ca="1" si="44"/>
        <v>-4</v>
      </c>
      <c r="J25">
        <f t="shared" ca="1" si="8"/>
        <v>6</v>
      </c>
      <c r="K25">
        <f t="shared" ca="1" si="45"/>
        <v>-1</v>
      </c>
      <c r="L25">
        <f t="shared" ca="1" si="45"/>
        <v>-5</v>
      </c>
      <c r="M25">
        <f t="shared" ca="1" si="9"/>
        <v>-7</v>
      </c>
      <c r="N25" s="20">
        <f t="shared" ca="1" si="10"/>
        <v>5</v>
      </c>
      <c r="O25" s="20">
        <f t="shared" ca="1" si="10"/>
        <v>20</v>
      </c>
      <c r="P25" s="20">
        <f t="shared" ca="1" si="11"/>
        <v>5</v>
      </c>
      <c r="Q25">
        <f t="shared" ca="1" si="12"/>
        <v>1</v>
      </c>
      <c r="R25" t="str">
        <f t="shared" ca="1" si="13"/>
        <v>| · 1</v>
      </c>
      <c r="S25" t="str">
        <f t="shared" ca="1" si="14"/>
        <v>| · 5</v>
      </c>
      <c r="T25">
        <f t="shared" ca="1" si="15"/>
        <v>1</v>
      </c>
      <c r="U25">
        <f t="shared" ca="1" si="16"/>
        <v>5</v>
      </c>
      <c r="V25" t="str">
        <f t="shared" ca="1" si="17"/>
        <v>5x -4y = 6</v>
      </c>
      <c r="W25" t="str">
        <f t="shared" ca="1" si="18"/>
        <v>-5x -25y = -35</v>
      </c>
      <c r="X25" t="str">
        <f t="shared" ca="1" si="19"/>
        <v>-29y = -29</v>
      </c>
      <c r="Y25" s="20" t="str">
        <f t="shared" ca="1" si="20"/>
        <v>| : (-29)</v>
      </c>
      <c r="Z25" t="str">
        <f t="shared" ca="1" si="21"/>
        <v>y = 1</v>
      </c>
      <c r="AA25" s="20">
        <f t="shared" ca="1" si="22"/>
        <v>1</v>
      </c>
      <c r="AB25" s="20" t="str">
        <f t="shared" ca="1" si="23"/>
        <v>5· 2 -4y = 6</v>
      </c>
      <c r="AC25" t="str">
        <f t="shared" ca="1" si="24"/>
        <v>5x -4·1 = 6</v>
      </c>
      <c r="AD25" t="str">
        <f t="shared" ca="1" si="25"/>
        <v>5x -4·1 = 6</v>
      </c>
      <c r="AE25" t="str">
        <f t="shared" ca="1" si="26"/>
        <v>10 -4y = 6</v>
      </c>
      <c r="AF25" t="str">
        <f t="shared" ca="1" si="27"/>
        <v>5x -4 = 6</v>
      </c>
      <c r="AG25" t="str">
        <f t="shared" ca="1" si="28"/>
        <v>5x -4 = 6</v>
      </c>
      <c r="AH25">
        <f t="shared" ca="1" si="29"/>
        <v>-10</v>
      </c>
      <c r="AI25" t="str">
        <f t="shared" ca="1" si="29"/>
        <v>+4</v>
      </c>
      <c r="AJ25" t="str">
        <f t="shared" ca="1" si="30"/>
        <v>| +4</v>
      </c>
      <c r="AK25" t="str">
        <f t="shared" ca="1" si="31"/>
        <v>-4y = -4</v>
      </c>
      <c r="AL25" t="str">
        <f t="shared" ca="1" si="32"/>
        <v>5x = 10</v>
      </c>
      <c r="AM25" t="str">
        <f t="shared" ca="1" si="33"/>
        <v>5x = 10</v>
      </c>
      <c r="AN25" t="str">
        <f t="shared" ca="1" si="34"/>
        <v>| :(-4)</v>
      </c>
      <c r="AO25" t="str">
        <f t="shared" ca="1" si="35"/>
        <v>| :5</v>
      </c>
      <c r="AP25" t="str">
        <f t="shared" ca="1" si="36"/>
        <v>| :5</v>
      </c>
      <c r="AQ25" t="str">
        <f t="shared" ca="1" si="37"/>
        <v>x = 2</v>
      </c>
      <c r="AR25" t="str">
        <f t="shared" ca="1" si="38"/>
        <v>L = { (2|1) }</v>
      </c>
    </row>
    <row r="26" spans="2:44" x14ac:dyDescent="0.25">
      <c r="B26">
        <f ca="1">_xlfn.RANK.EQ(C26,$C$3:$C$33,FALSE)</f>
        <v>14</v>
      </c>
      <c r="C26">
        <f t="shared" ca="1" si="46"/>
        <v>0</v>
      </c>
      <c r="D26" s="20" t="str">
        <f t="shared" ca="1" si="5"/>
        <v>-1x -4y = 20</v>
      </c>
      <c r="E26" s="20" t="str">
        <f t="shared" ca="1" si="6"/>
        <v>1x + 1y = -8</v>
      </c>
      <c r="F26">
        <f t="shared" ca="1" si="7"/>
        <v>-4</v>
      </c>
      <c r="G26">
        <f t="shared" ca="1" si="44"/>
        <v>-4</v>
      </c>
      <c r="H26">
        <f t="shared" ca="1" si="44"/>
        <v>-1</v>
      </c>
      <c r="I26">
        <f t="shared" ca="1" si="44"/>
        <v>-4</v>
      </c>
      <c r="J26">
        <f t="shared" ca="1" si="8"/>
        <v>20</v>
      </c>
      <c r="K26">
        <f t="shared" ca="1" si="45"/>
        <v>1</v>
      </c>
      <c r="L26">
        <f t="shared" ca="1" si="45"/>
        <v>1</v>
      </c>
      <c r="M26">
        <f t="shared" ca="1" si="9"/>
        <v>-8</v>
      </c>
      <c r="N26" s="20">
        <f t="shared" ca="1" si="10"/>
        <v>1</v>
      </c>
      <c r="O26" s="20">
        <f t="shared" ca="1" si="10"/>
        <v>4</v>
      </c>
      <c r="P26" s="20">
        <f t="shared" ca="1" si="11"/>
        <v>1</v>
      </c>
      <c r="Q26">
        <f t="shared" ca="1" si="12"/>
        <v>1</v>
      </c>
      <c r="R26" t="str">
        <f t="shared" ca="1" si="13"/>
        <v>| · 1</v>
      </c>
      <c r="S26" t="str">
        <f t="shared" ca="1" si="14"/>
        <v>| · 1</v>
      </c>
      <c r="T26">
        <f t="shared" ca="1" si="15"/>
        <v>1</v>
      </c>
      <c r="U26">
        <f t="shared" ca="1" si="16"/>
        <v>1</v>
      </c>
      <c r="V26" t="str">
        <f t="shared" ca="1" si="17"/>
        <v>-1x -4y = 20</v>
      </c>
      <c r="W26" t="str">
        <f t="shared" ca="1" si="18"/>
        <v>1x + 1y = -8</v>
      </c>
      <c r="X26" t="str">
        <f t="shared" ca="1" si="19"/>
        <v>-3y = 12</v>
      </c>
      <c r="Y26" s="20" t="str">
        <f t="shared" ca="1" si="20"/>
        <v>| : (-3)</v>
      </c>
      <c r="Z26" t="str">
        <f t="shared" ca="1" si="21"/>
        <v>y = -4</v>
      </c>
      <c r="AA26" s="20">
        <f t="shared" ca="1" si="22"/>
        <v>1</v>
      </c>
      <c r="AB26" s="20" t="str">
        <f t="shared" ca="1" si="23"/>
        <v>-1· (-4) -4y = 20</v>
      </c>
      <c r="AC26" t="str">
        <f t="shared" ca="1" si="24"/>
        <v>-1x -4·(-4) = 20</v>
      </c>
      <c r="AD26" t="str">
        <f t="shared" ca="1" si="25"/>
        <v>-1x -4·(-4) = 20</v>
      </c>
      <c r="AE26" t="str">
        <f t="shared" ca="1" si="26"/>
        <v>4 -4y = 20</v>
      </c>
      <c r="AF26" t="str">
        <f t="shared" ca="1" si="27"/>
        <v>-1x + 16 = 20</v>
      </c>
      <c r="AG26" t="str">
        <f t="shared" ca="1" si="28"/>
        <v>-1x + 16 = 20</v>
      </c>
      <c r="AH26">
        <f t="shared" ca="1" si="29"/>
        <v>-4</v>
      </c>
      <c r="AI26">
        <f t="shared" ca="1" si="29"/>
        <v>-16</v>
      </c>
      <c r="AJ26" t="str">
        <f t="shared" ca="1" si="30"/>
        <v>| -16</v>
      </c>
      <c r="AK26" t="str">
        <f t="shared" ca="1" si="31"/>
        <v>-4y = 16</v>
      </c>
      <c r="AL26" t="str">
        <f t="shared" ca="1" si="32"/>
        <v>-1x = 4</v>
      </c>
      <c r="AM26" t="str">
        <f t="shared" ca="1" si="33"/>
        <v>-1x = 4</v>
      </c>
      <c r="AN26" t="str">
        <f t="shared" ca="1" si="34"/>
        <v>| :(-4)</v>
      </c>
      <c r="AO26" t="str">
        <f t="shared" ca="1" si="35"/>
        <v>| :(-1)</v>
      </c>
      <c r="AP26" t="str">
        <f t="shared" ca="1" si="36"/>
        <v>| :(-1)</v>
      </c>
      <c r="AQ26" t="str">
        <f t="shared" ca="1" si="37"/>
        <v>x = -4</v>
      </c>
      <c r="AR26" t="str">
        <f t="shared" ca="1" si="38"/>
        <v>L = { (-4|-4) }</v>
      </c>
    </row>
    <row r="27" spans="2:44" x14ac:dyDescent="0.25">
      <c r="B27">
        <f t="shared" ref="B27:B28" ca="1" si="49">_xlfn.RANK.EQ(C27,$C$3:$C$33,FALSE)</f>
        <v>14</v>
      </c>
      <c r="C27">
        <f t="shared" ca="1" si="46"/>
        <v>0</v>
      </c>
      <c r="D27" s="20" t="str">
        <f t="shared" ca="1" si="5"/>
        <v>1x -1y = -5</v>
      </c>
      <c r="E27" s="20" t="str">
        <f t="shared" ca="1" si="6"/>
        <v>3x -2y = -14</v>
      </c>
      <c r="F27">
        <f t="shared" ca="1" si="7"/>
        <v>-4</v>
      </c>
      <c r="G27">
        <f t="shared" ca="1" si="44"/>
        <v>1</v>
      </c>
      <c r="H27">
        <f t="shared" ca="1" si="44"/>
        <v>1</v>
      </c>
      <c r="I27">
        <f t="shared" ca="1" si="44"/>
        <v>-1</v>
      </c>
      <c r="J27">
        <f t="shared" ca="1" si="8"/>
        <v>-5</v>
      </c>
      <c r="K27">
        <f t="shared" ca="1" si="45"/>
        <v>3</v>
      </c>
      <c r="L27">
        <f t="shared" ca="1" si="45"/>
        <v>-2</v>
      </c>
      <c r="M27">
        <f t="shared" ca="1" si="9"/>
        <v>-14</v>
      </c>
      <c r="N27" s="20">
        <f t="shared" ca="1" si="10"/>
        <v>3</v>
      </c>
      <c r="O27" s="20">
        <f t="shared" ca="1" si="10"/>
        <v>2</v>
      </c>
      <c r="P27" s="20">
        <f t="shared" ca="1" si="11"/>
        <v>2</v>
      </c>
      <c r="Q27">
        <f t="shared" ca="1" si="12"/>
        <v>-1</v>
      </c>
      <c r="R27" t="str">
        <f t="shared" ca="1" si="13"/>
        <v>| · (-2)</v>
      </c>
      <c r="S27" t="str">
        <f t="shared" ca="1" si="14"/>
        <v>| · 1</v>
      </c>
      <c r="T27">
        <f t="shared" ca="1" si="15"/>
        <v>-2</v>
      </c>
      <c r="U27">
        <f t="shared" ca="1" si="16"/>
        <v>1</v>
      </c>
      <c r="V27" t="str">
        <f t="shared" ca="1" si="17"/>
        <v>-2x + 2y = 10</v>
      </c>
      <c r="W27" t="str">
        <f t="shared" ca="1" si="18"/>
        <v>3x -2y = -14</v>
      </c>
      <c r="X27" t="str">
        <f t="shared" ca="1" si="19"/>
        <v>1x = -4</v>
      </c>
      <c r="Y27" s="20" t="str">
        <f t="shared" ca="1" si="20"/>
        <v>| :1</v>
      </c>
      <c r="Z27" t="str">
        <f t="shared" ca="1" si="21"/>
        <v>x = -4</v>
      </c>
      <c r="AA27" s="20">
        <f t="shared" ca="1" si="22"/>
        <v>0</v>
      </c>
      <c r="AB27" s="20" t="str">
        <f t="shared" ca="1" si="23"/>
        <v>1· (-4) -1y = -5</v>
      </c>
      <c r="AC27" t="str">
        <f t="shared" ca="1" si="24"/>
        <v>1x -1·1 = -5</v>
      </c>
      <c r="AD27" t="str">
        <f t="shared" ca="1" si="25"/>
        <v>1· (-4) -1y = -5</v>
      </c>
      <c r="AE27" t="str">
        <f t="shared" ca="1" si="26"/>
        <v>-4 -1y = -5</v>
      </c>
      <c r="AF27" t="str">
        <f t="shared" ca="1" si="27"/>
        <v>1x -1 = -5</v>
      </c>
      <c r="AG27" t="str">
        <f t="shared" ca="1" si="28"/>
        <v>-4 -1y = -5</v>
      </c>
      <c r="AH27" t="str">
        <f t="shared" ca="1" si="29"/>
        <v>+4</v>
      </c>
      <c r="AI27" t="str">
        <f t="shared" ca="1" si="29"/>
        <v>+1</v>
      </c>
      <c r="AJ27" t="str">
        <f t="shared" ca="1" si="30"/>
        <v>| +4</v>
      </c>
      <c r="AK27" t="str">
        <f t="shared" ca="1" si="31"/>
        <v>-1y = -1</v>
      </c>
      <c r="AL27" t="str">
        <f t="shared" ca="1" si="32"/>
        <v>1x = -4</v>
      </c>
      <c r="AM27" t="str">
        <f t="shared" ca="1" si="33"/>
        <v>-1y = -1</v>
      </c>
      <c r="AN27" t="str">
        <f t="shared" ca="1" si="34"/>
        <v>| :(-1)</v>
      </c>
      <c r="AO27" t="str">
        <f t="shared" ca="1" si="35"/>
        <v>| :1</v>
      </c>
      <c r="AP27" t="str">
        <f t="shared" ca="1" si="36"/>
        <v>| :(-1)</v>
      </c>
      <c r="AQ27" t="str">
        <f t="shared" ca="1" si="37"/>
        <v>y = 1</v>
      </c>
      <c r="AR27" t="str">
        <f t="shared" ca="1" si="38"/>
        <v>L = { (-4|1) }</v>
      </c>
    </row>
    <row r="28" spans="2:44" x14ac:dyDescent="0.25">
      <c r="B28">
        <f t="shared" ca="1" si="49"/>
        <v>14</v>
      </c>
      <c r="C28">
        <f t="shared" ca="1" si="46"/>
        <v>0</v>
      </c>
      <c r="D28" s="20" t="str">
        <f t="shared" ca="1" si="5"/>
        <v>-3x -1y = -10</v>
      </c>
      <c r="E28" s="20" t="str">
        <f t="shared" ca="1" si="6"/>
        <v>-2x + 4y = -30</v>
      </c>
      <c r="F28">
        <f t="shared" ca="1" si="7"/>
        <v>5</v>
      </c>
      <c r="G28">
        <f t="shared" ca="1" si="44"/>
        <v>-5</v>
      </c>
      <c r="H28">
        <f t="shared" ca="1" si="44"/>
        <v>-3</v>
      </c>
      <c r="I28">
        <f t="shared" ca="1" si="44"/>
        <v>-1</v>
      </c>
      <c r="J28">
        <f t="shared" ca="1" si="8"/>
        <v>-10</v>
      </c>
      <c r="K28">
        <f t="shared" ca="1" si="45"/>
        <v>-2</v>
      </c>
      <c r="L28">
        <f t="shared" ca="1" si="45"/>
        <v>4</v>
      </c>
      <c r="M28">
        <f t="shared" ca="1" si="9"/>
        <v>-30</v>
      </c>
      <c r="N28" s="20">
        <f t="shared" ca="1" si="10"/>
        <v>6</v>
      </c>
      <c r="O28" s="20">
        <f t="shared" ca="1" si="10"/>
        <v>4</v>
      </c>
      <c r="P28" s="20">
        <f t="shared" ca="1" si="11"/>
        <v>4</v>
      </c>
      <c r="Q28">
        <f t="shared" ca="1" si="12"/>
        <v>1</v>
      </c>
      <c r="R28" t="str">
        <f t="shared" ca="1" si="13"/>
        <v>| · 4</v>
      </c>
      <c r="S28" t="str">
        <f t="shared" ca="1" si="14"/>
        <v>| · 1</v>
      </c>
      <c r="T28">
        <f t="shared" ca="1" si="15"/>
        <v>4</v>
      </c>
      <c r="U28">
        <f t="shared" ca="1" si="16"/>
        <v>1</v>
      </c>
      <c r="V28" t="str">
        <f t="shared" ca="1" si="17"/>
        <v>-12x -4y = -40</v>
      </c>
      <c r="W28" t="str">
        <f t="shared" ca="1" si="18"/>
        <v>-2x + 4y = -30</v>
      </c>
      <c r="X28" t="str">
        <f t="shared" ca="1" si="19"/>
        <v>-14x = -70</v>
      </c>
      <c r="Y28" s="20" t="str">
        <f t="shared" ca="1" si="20"/>
        <v>| :(-14)</v>
      </c>
      <c r="Z28" t="str">
        <f t="shared" ca="1" si="21"/>
        <v>x = 5</v>
      </c>
      <c r="AA28" s="20">
        <f t="shared" ca="1" si="22"/>
        <v>0</v>
      </c>
      <c r="AB28" s="20" t="str">
        <f t="shared" ca="1" si="23"/>
        <v>-3· 5 -1y = -10</v>
      </c>
      <c r="AC28" t="str">
        <f t="shared" ca="1" si="24"/>
        <v>-3x -1·(-5) = -10</v>
      </c>
      <c r="AD28" t="str">
        <f t="shared" ca="1" si="25"/>
        <v>-3· 5 -1y = -10</v>
      </c>
      <c r="AE28" t="str">
        <f t="shared" ca="1" si="26"/>
        <v>-15 -1y = -10</v>
      </c>
      <c r="AF28" t="str">
        <f t="shared" ca="1" si="27"/>
        <v>-3x + 5 = -10</v>
      </c>
      <c r="AG28" t="str">
        <f t="shared" ca="1" si="28"/>
        <v>-15 -1y = -10</v>
      </c>
      <c r="AH28" t="str">
        <f t="shared" ca="1" si="29"/>
        <v>+15</v>
      </c>
      <c r="AI28">
        <f t="shared" ca="1" si="29"/>
        <v>-5</v>
      </c>
      <c r="AJ28" t="str">
        <f t="shared" ca="1" si="30"/>
        <v>| +15</v>
      </c>
      <c r="AK28" t="str">
        <f t="shared" ca="1" si="31"/>
        <v>-1y = 5</v>
      </c>
      <c r="AL28" t="str">
        <f t="shared" ca="1" si="32"/>
        <v>-3x = -15</v>
      </c>
      <c r="AM28" t="str">
        <f t="shared" ca="1" si="33"/>
        <v>-1y = 5</v>
      </c>
      <c r="AN28" t="str">
        <f t="shared" ca="1" si="34"/>
        <v>| :(-1)</v>
      </c>
      <c r="AO28" t="str">
        <f t="shared" ca="1" si="35"/>
        <v>| :(-3)</v>
      </c>
      <c r="AP28" t="str">
        <f t="shared" ca="1" si="36"/>
        <v>| :(-1)</v>
      </c>
      <c r="AQ28" t="str">
        <f t="shared" ca="1" si="37"/>
        <v>y = -5</v>
      </c>
      <c r="AR28" t="str">
        <f t="shared" ca="1" si="38"/>
        <v>L = { (5|-5) }</v>
      </c>
    </row>
    <row r="29" spans="2:44" x14ac:dyDescent="0.25">
      <c r="B29">
        <f ca="1">_xlfn.RANK.EQ(C29,$C$3:$C$33,FALSE)</f>
        <v>14</v>
      </c>
      <c r="C29">
        <f t="shared" ca="1" si="46"/>
        <v>0</v>
      </c>
      <c r="D29" s="20" t="str">
        <f t="shared" ca="1" si="5"/>
        <v>3x -1y = 13</v>
      </c>
      <c r="E29" s="20" t="str">
        <f t="shared" ca="1" si="6"/>
        <v>-3x + 5y = -17</v>
      </c>
      <c r="F29">
        <f t="shared" ca="1" si="7"/>
        <v>4</v>
      </c>
      <c r="G29">
        <f t="shared" ca="1" si="44"/>
        <v>-1</v>
      </c>
      <c r="H29">
        <f t="shared" ca="1" si="44"/>
        <v>3</v>
      </c>
      <c r="I29">
        <f t="shared" ca="1" si="44"/>
        <v>-1</v>
      </c>
      <c r="J29">
        <f t="shared" ca="1" si="8"/>
        <v>13</v>
      </c>
      <c r="K29">
        <f t="shared" ca="1" si="45"/>
        <v>-3</v>
      </c>
      <c r="L29">
        <f t="shared" ca="1" si="45"/>
        <v>5</v>
      </c>
      <c r="M29">
        <f t="shared" ca="1" si="9"/>
        <v>-17</v>
      </c>
      <c r="N29" s="20">
        <f t="shared" ca="1" si="10"/>
        <v>3</v>
      </c>
      <c r="O29" s="20">
        <f t="shared" ca="1" si="10"/>
        <v>5</v>
      </c>
      <c r="P29" s="20">
        <f t="shared" ca="1" si="11"/>
        <v>3</v>
      </c>
      <c r="Q29">
        <f t="shared" ca="1" si="12"/>
        <v>1</v>
      </c>
      <c r="R29" t="str">
        <f t="shared" ca="1" si="13"/>
        <v>| · 1</v>
      </c>
      <c r="S29" t="str">
        <f t="shared" ca="1" si="14"/>
        <v>| · 1</v>
      </c>
      <c r="T29">
        <f t="shared" ca="1" si="15"/>
        <v>1</v>
      </c>
      <c r="U29">
        <f t="shared" ca="1" si="16"/>
        <v>1</v>
      </c>
      <c r="V29" t="str">
        <f t="shared" ca="1" si="17"/>
        <v>3x -1y = 13</v>
      </c>
      <c r="W29" t="str">
        <f t="shared" ca="1" si="18"/>
        <v>-3x + 5y = -17</v>
      </c>
      <c r="X29" t="str">
        <f t="shared" ca="1" si="19"/>
        <v>4y = -4</v>
      </c>
      <c r="Y29" s="20" t="str">
        <f t="shared" ca="1" si="20"/>
        <v>| : 4</v>
      </c>
      <c r="Z29" t="str">
        <f t="shared" ca="1" si="21"/>
        <v>y = -1</v>
      </c>
      <c r="AA29" s="20">
        <f t="shared" ca="1" si="22"/>
        <v>1</v>
      </c>
      <c r="AB29" s="20" t="str">
        <f t="shared" ca="1" si="23"/>
        <v>3· 4 -1y = 13</v>
      </c>
      <c r="AC29" t="str">
        <f t="shared" ca="1" si="24"/>
        <v>3x -1·(-1) = 13</v>
      </c>
      <c r="AD29" t="str">
        <f t="shared" ca="1" si="25"/>
        <v>3x -1·(-1) = 13</v>
      </c>
      <c r="AE29" t="str">
        <f t="shared" ca="1" si="26"/>
        <v>12 -1y = 13</v>
      </c>
      <c r="AF29" t="str">
        <f t="shared" ca="1" si="27"/>
        <v>3x + 1 = 13</v>
      </c>
      <c r="AG29" t="str">
        <f t="shared" ca="1" si="28"/>
        <v>3x + 1 = 13</v>
      </c>
      <c r="AH29">
        <f t="shared" ca="1" si="29"/>
        <v>-12</v>
      </c>
      <c r="AI29">
        <f t="shared" ca="1" si="29"/>
        <v>-1</v>
      </c>
      <c r="AJ29" t="str">
        <f t="shared" ca="1" si="30"/>
        <v>| -1</v>
      </c>
      <c r="AK29" t="str">
        <f t="shared" ca="1" si="31"/>
        <v>-1y = 1</v>
      </c>
      <c r="AL29" t="str">
        <f t="shared" ca="1" si="32"/>
        <v>3x = 12</v>
      </c>
      <c r="AM29" t="str">
        <f t="shared" ca="1" si="33"/>
        <v>3x = 12</v>
      </c>
      <c r="AN29" t="str">
        <f t="shared" ca="1" si="34"/>
        <v>| :(-1)</v>
      </c>
      <c r="AO29" t="str">
        <f t="shared" ca="1" si="35"/>
        <v>| :3</v>
      </c>
      <c r="AP29" t="str">
        <f t="shared" ca="1" si="36"/>
        <v>| :3</v>
      </c>
      <c r="AQ29" t="str">
        <f t="shared" ca="1" si="37"/>
        <v>x = 4</v>
      </c>
      <c r="AR29" t="str">
        <f t="shared" ca="1" si="38"/>
        <v>L = { (4|-1) }</v>
      </c>
    </row>
    <row r="30" spans="2:44" x14ac:dyDescent="0.25">
      <c r="B30">
        <f t="shared" ref="B30:B31" ca="1" si="50">_xlfn.RANK.EQ(C30,$C$3:$C$33,FALSE)</f>
        <v>14</v>
      </c>
      <c r="C30">
        <f t="shared" ca="1" si="46"/>
        <v>0</v>
      </c>
      <c r="D30" s="20" t="str">
        <f t="shared" ca="1" si="5"/>
        <v>-1x -3y = 0</v>
      </c>
      <c r="E30" s="20" t="str">
        <f t="shared" ca="1" si="6"/>
        <v>5x + 3y = 12</v>
      </c>
      <c r="F30">
        <f t="shared" ca="1" si="7"/>
        <v>3</v>
      </c>
      <c r="G30">
        <f t="shared" ca="1" si="44"/>
        <v>-1</v>
      </c>
      <c r="H30">
        <f t="shared" ca="1" si="44"/>
        <v>-1</v>
      </c>
      <c r="I30">
        <f t="shared" ca="1" si="44"/>
        <v>-3</v>
      </c>
      <c r="J30">
        <f t="shared" ca="1" si="8"/>
        <v>0</v>
      </c>
      <c r="K30">
        <f t="shared" ca="1" si="45"/>
        <v>5</v>
      </c>
      <c r="L30">
        <f t="shared" ca="1" si="45"/>
        <v>3</v>
      </c>
      <c r="M30">
        <f t="shared" ca="1" si="9"/>
        <v>12</v>
      </c>
      <c r="N30" s="20">
        <f t="shared" ca="1" si="10"/>
        <v>5</v>
      </c>
      <c r="O30" s="20">
        <f t="shared" ca="1" si="10"/>
        <v>3</v>
      </c>
      <c r="P30" s="20">
        <f t="shared" ca="1" si="11"/>
        <v>3</v>
      </c>
      <c r="Q30">
        <f t="shared" ca="1" si="12"/>
        <v>1</v>
      </c>
      <c r="R30" t="str">
        <f t="shared" ca="1" si="13"/>
        <v>| · 1</v>
      </c>
      <c r="S30" t="str">
        <f t="shared" ca="1" si="14"/>
        <v>| · 1</v>
      </c>
      <c r="T30">
        <f t="shared" ca="1" si="15"/>
        <v>1</v>
      </c>
      <c r="U30">
        <f t="shared" ca="1" si="16"/>
        <v>1</v>
      </c>
      <c r="V30" t="str">
        <f t="shared" ca="1" si="17"/>
        <v>-1x -3y = 0</v>
      </c>
      <c r="W30" t="str">
        <f t="shared" ca="1" si="18"/>
        <v>5x + 3y = 12</v>
      </c>
      <c r="X30" t="str">
        <f t="shared" ca="1" si="19"/>
        <v>4x = 12</v>
      </c>
      <c r="Y30" s="20" t="str">
        <f t="shared" ca="1" si="20"/>
        <v>| :4</v>
      </c>
      <c r="Z30" t="str">
        <f t="shared" ca="1" si="21"/>
        <v>x = 3</v>
      </c>
      <c r="AA30" s="20">
        <f t="shared" ca="1" si="22"/>
        <v>0</v>
      </c>
      <c r="AB30" s="20" t="str">
        <f t="shared" ca="1" si="23"/>
        <v>-1· 3 -3y = 0</v>
      </c>
      <c r="AC30" t="str">
        <f t="shared" ca="1" si="24"/>
        <v>-1x -3·(-1) = 0</v>
      </c>
      <c r="AD30" t="str">
        <f t="shared" ca="1" si="25"/>
        <v>-1· 3 -3y = 0</v>
      </c>
      <c r="AE30" t="str">
        <f t="shared" ca="1" si="26"/>
        <v>-3 -3y = 0</v>
      </c>
      <c r="AF30" t="str">
        <f t="shared" ca="1" si="27"/>
        <v>-1x + 3 = 0</v>
      </c>
      <c r="AG30" t="str">
        <f t="shared" ca="1" si="28"/>
        <v>-3 -3y = 0</v>
      </c>
      <c r="AH30" t="str">
        <f t="shared" ca="1" si="29"/>
        <v>+3</v>
      </c>
      <c r="AI30">
        <f t="shared" ca="1" si="29"/>
        <v>-3</v>
      </c>
      <c r="AJ30" t="str">
        <f t="shared" ca="1" si="30"/>
        <v>| +3</v>
      </c>
      <c r="AK30" t="str">
        <f t="shared" ca="1" si="31"/>
        <v>-3y = 3</v>
      </c>
      <c r="AL30" t="str">
        <f t="shared" ca="1" si="32"/>
        <v>-1x = -3</v>
      </c>
      <c r="AM30" t="str">
        <f t="shared" ca="1" si="33"/>
        <v>-3y = 3</v>
      </c>
      <c r="AN30" t="str">
        <f t="shared" ca="1" si="34"/>
        <v>| :(-3)</v>
      </c>
      <c r="AO30" t="str">
        <f t="shared" ca="1" si="35"/>
        <v>| :(-1)</v>
      </c>
      <c r="AP30" t="str">
        <f t="shared" ca="1" si="36"/>
        <v>| :(-3)</v>
      </c>
      <c r="AQ30" t="str">
        <f t="shared" ca="1" si="37"/>
        <v>y = -1</v>
      </c>
      <c r="AR30" t="str">
        <f t="shared" ca="1" si="38"/>
        <v>L = { (3|-1) }</v>
      </c>
    </row>
    <row r="31" spans="2:44" x14ac:dyDescent="0.25">
      <c r="B31">
        <f t="shared" ca="1" si="50"/>
        <v>14</v>
      </c>
      <c r="C31">
        <f t="shared" ca="1" si="46"/>
        <v>0</v>
      </c>
      <c r="D31" s="20" t="str">
        <f t="shared" ca="1" si="5"/>
        <v>4x + 1y = -11</v>
      </c>
      <c r="E31" s="20" t="str">
        <f t="shared" ca="1" si="6"/>
        <v>2x -5y = 11</v>
      </c>
      <c r="F31">
        <f t="shared" ca="1" si="7"/>
        <v>-2</v>
      </c>
      <c r="G31">
        <f t="shared" ca="1" si="44"/>
        <v>-3</v>
      </c>
      <c r="H31">
        <f t="shared" ca="1" si="44"/>
        <v>4</v>
      </c>
      <c r="I31">
        <f t="shared" ca="1" si="44"/>
        <v>1</v>
      </c>
      <c r="J31">
        <f t="shared" ca="1" si="8"/>
        <v>-11</v>
      </c>
      <c r="K31">
        <f t="shared" ca="1" si="45"/>
        <v>2</v>
      </c>
      <c r="L31">
        <f t="shared" ca="1" si="45"/>
        <v>-5</v>
      </c>
      <c r="M31">
        <f t="shared" ca="1" si="9"/>
        <v>11</v>
      </c>
      <c r="N31" s="20">
        <f t="shared" ca="1" si="10"/>
        <v>4</v>
      </c>
      <c r="O31" s="20">
        <f t="shared" ca="1" si="10"/>
        <v>5</v>
      </c>
      <c r="P31" s="20">
        <f t="shared" ca="1" si="11"/>
        <v>4</v>
      </c>
      <c r="Q31">
        <f t="shared" ca="1" si="12"/>
        <v>-1</v>
      </c>
      <c r="R31" t="str">
        <f t="shared" ca="1" si="13"/>
        <v>| · (-1)</v>
      </c>
      <c r="S31" t="str">
        <f t="shared" ca="1" si="14"/>
        <v>| · 2</v>
      </c>
      <c r="T31">
        <f t="shared" ca="1" si="15"/>
        <v>-1</v>
      </c>
      <c r="U31">
        <f t="shared" ca="1" si="16"/>
        <v>2</v>
      </c>
      <c r="V31" t="str">
        <f t="shared" ca="1" si="17"/>
        <v>-4x -1y = 11</v>
      </c>
      <c r="W31" t="str">
        <f t="shared" ca="1" si="18"/>
        <v>4x -10y = 22</v>
      </c>
      <c r="X31" t="str">
        <f t="shared" ca="1" si="19"/>
        <v>-11y = 33</v>
      </c>
      <c r="Y31" s="20" t="str">
        <f t="shared" ca="1" si="20"/>
        <v>| : (-11)</v>
      </c>
      <c r="Z31" t="str">
        <f t="shared" ca="1" si="21"/>
        <v>y = -3</v>
      </c>
      <c r="AA31" s="20">
        <f t="shared" ca="1" si="22"/>
        <v>1</v>
      </c>
      <c r="AB31" s="20" t="str">
        <f t="shared" ca="1" si="23"/>
        <v>4· (-2) + 1y = -11</v>
      </c>
      <c r="AC31" t="str">
        <f t="shared" ca="1" si="24"/>
        <v>4x + 1·(-3) = -11</v>
      </c>
      <c r="AD31" t="str">
        <f t="shared" ca="1" si="25"/>
        <v>4x + 1·(-3) = -11</v>
      </c>
      <c r="AE31" t="str">
        <f t="shared" ca="1" si="26"/>
        <v>-8 + 1y = -11</v>
      </c>
      <c r="AF31" t="str">
        <f t="shared" ca="1" si="27"/>
        <v>4x -3 = -11</v>
      </c>
      <c r="AG31" t="str">
        <f t="shared" ca="1" si="28"/>
        <v>4x -3 = -11</v>
      </c>
      <c r="AH31" t="str">
        <f t="shared" ca="1" si="29"/>
        <v>+8</v>
      </c>
      <c r="AI31" t="str">
        <f t="shared" ca="1" si="29"/>
        <v>+3</v>
      </c>
      <c r="AJ31" t="str">
        <f t="shared" ca="1" si="30"/>
        <v>| +3</v>
      </c>
      <c r="AK31" t="str">
        <f t="shared" ca="1" si="31"/>
        <v>1y = -3</v>
      </c>
      <c r="AL31" t="str">
        <f t="shared" ca="1" si="32"/>
        <v>4x = -8</v>
      </c>
      <c r="AM31" t="str">
        <f t="shared" ca="1" si="33"/>
        <v>4x = -8</v>
      </c>
      <c r="AN31" t="str">
        <f t="shared" ca="1" si="34"/>
        <v>| :1</v>
      </c>
      <c r="AO31" t="str">
        <f t="shared" ca="1" si="35"/>
        <v>| :4</v>
      </c>
      <c r="AP31" t="str">
        <f t="shared" ca="1" si="36"/>
        <v>| :4</v>
      </c>
      <c r="AQ31" t="str">
        <f t="shared" ca="1" si="37"/>
        <v>x = -2</v>
      </c>
      <c r="AR31" t="str">
        <f t="shared" ca="1" si="38"/>
        <v>L = { (-2|-3) }</v>
      </c>
    </row>
    <row r="32" spans="2:44" x14ac:dyDescent="0.25">
      <c r="B32">
        <f ca="1">_xlfn.RANK.EQ(C32,$C$3:$C$33,FALSE)</f>
        <v>4</v>
      </c>
      <c r="C32">
        <f t="shared" ca="1" si="46"/>
        <v>0.56070109023782977</v>
      </c>
      <c r="D32" s="20" t="str">
        <f t="shared" ca="1" si="5"/>
        <v>4x + 3y = 11</v>
      </c>
      <c r="E32" s="20" t="str">
        <f t="shared" ca="1" si="6"/>
        <v>-3x -4y = -3</v>
      </c>
      <c r="F32">
        <f t="shared" ca="1" si="7"/>
        <v>5</v>
      </c>
      <c r="G32">
        <f t="shared" ca="1" si="44"/>
        <v>-3</v>
      </c>
      <c r="H32">
        <f t="shared" ca="1" si="44"/>
        <v>4</v>
      </c>
      <c r="I32">
        <f t="shared" ca="1" si="44"/>
        <v>3</v>
      </c>
      <c r="J32">
        <f t="shared" ca="1" si="8"/>
        <v>11</v>
      </c>
      <c r="K32">
        <f t="shared" ca="1" si="45"/>
        <v>-3</v>
      </c>
      <c r="L32">
        <f t="shared" ca="1" si="45"/>
        <v>-4</v>
      </c>
      <c r="M32">
        <f t="shared" ca="1" si="9"/>
        <v>-3</v>
      </c>
      <c r="N32" s="20">
        <f t="shared" ca="1" si="10"/>
        <v>12</v>
      </c>
      <c r="O32" s="20">
        <f t="shared" ca="1" si="10"/>
        <v>12</v>
      </c>
      <c r="P32" s="20">
        <f t="shared" ca="1" si="11"/>
        <v>12</v>
      </c>
      <c r="Q32">
        <f t="shared" ca="1" si="12"/>
        <v>1</v>
      </c>
      <c r="R32" t="str">
        <f t="shared" ca="1" si="13"/>
        <v>| · 3</v>
      </c>
      <c r="S32" t="str">
        <f t="shared" ca="1" si="14"/>
        <v>| · 4</v>
      </c>
      <c r="T32">
        <f t="shared" ca="1" si="15"/>
        <v>3</v>
      </c>
      <c r="U32">
        <f t="shared" ca="1" si="16"/>
        <v>4</v>
      </c>
      <c r="V32" t="str">
        <f t="shared" ca="1" si="17"/>
        <v>12x + 9y = 33</v>
      </c>
      <c r="W32" t="str">
        <f t="shared" ca="1" si="18"/>
        <v>-12x -16y = -12</v>
      </c>
      <c r="X32" t="str">
        <f t="shared" ca="1" si="19"/>
        <v>-7y = 21</v>
      </c>
      <c r="Y32" s="20" t="str">
        <f t="shared" ca="1" si="20"/>
        <v>| : (-7)</v>
      </c>
      <c r="Z32" t="str">
        <f t="shared" ca="1" si="21"/>
        <v>y = -3</v>
      </c>
      <c r="AA32" s="20">
        <f t="shared" ca="1" si="22"/>
        <v>1</v>
      </c>
      <c r="AB32" s="20" t="str">
        <f t="shared" ca="1" si="23"/>
        <v>4· 5 + 3y = 11</v>
      </c>
      <c r="AC32" t="str">
        <f t="shared" ca="1" si="24"/>
        <v>4x + 3·(-3) = 11</v>
      </c>
      <c r="AD32" t="str">
        <f t="shared" ca="1" si="25"/>
        <v>4x + 3·(-3) = 11</v>
      </c>
      <c r="AE32" t="str">
        <f t="shared" ca="1" si="26"/>
        <v>20 + 3y = 11</v>
      </c>
      <c r="AF32" t="str">
        <f t="shared" ca="1" si="27"/>
        <v>4x -9 = 11</v>
      </c>
      <c r="AG32" t="str">
        <f t="shared" ca="1" si="28"/>
        <v>4x -9 = 11</v>
      </c>
      <c r="AH32">
        <f t="shared" ca="1" si="29"/>
        <v>-20</v>
      </c>
      <c r="AI32" t="str">
        <f t="shared" ca="1" si="29"/>
        <v>+9</v>
      </c>
      <c r="AJ32" t="str">
        <f t="shared" ca="1" si="30"/>
        <v>| +9</v>
      </c>
      <c r="AK32" t="str">
        <f t="shared" ca="1" si="31"/>
        <v>3y = -9</v>
      </c>
      <c r="AL32" t="str">
        <f t="shared" ca="1" si="32"/>
        <v>4x = 20</v>
      </c>
      <c r="AM32" t="str">
        <f t="shared" ca="1" si="33"/>
        <v>4x = 20</v>
      </c>
      <c r="AN32" t="str">
        <f t="shared" ca="1" si="34"/>
        <v>| :3</v>
      </c>
      <c r="AO32" t="str">
        <f t="shared" ca="1" si="35"/>
        <v>| :4</v>
      </c>
      <c r="AP32" t="str">
        <f t="shared" ca="1" si="36"/>
        <v>| :4</v>
      </c>
      <c r="AQ32" t="str">
        <f t="shared" ca="1" si="37"/>
        <v>x = 5</v>
      </c>
      <c r="AR32" t="str">
        <f t="shared" ca="1" si="38"/>
        <v>L = { (5|-3) }</v>
      </c>
    </row>
    <row r="33" spans="2:44" x14ac:dyDescent="0.25">
      <c r="B33">
        <f ca="1">_xlfn.RANK.EQ(C33,$C$3:$C$33,FALSE)</f>
        <v>14</v>
      </c>
      <c r="C33">
        <f t="shared" ca="1" si="46"/>
        <v>0</v>
      </c>
      <c r="D33" s="20" t="str">
        <f t="shared" ca="1" si="5"/>
        <v>5x -3y = -19</v>
      </c>
      <c r="E33" s="20" t="str">
        <f t="shared" ca="1" si="6"/>
        <v>-5x -5y = -5</v>
      </c>
      <c r="F33">
        <f t="shared" ca="1" si="7"/>
        <v>-2</v>
      </c>
      <c r="G33">
        <f t="shared" ca="1" si="44"/>
        <v>3</v>
      </c>
      <c r="H33">
        <f t="shared" ca="1" si="44"/>
        <v>5</v>
      </c>
      <c r="I33">
        <f t="shared" ca="1" si="44"/>
        <v>-3</v>
      </c>
      <c r="J33">
        <f t="shared" ca="1" si="8"/>
        <v>-19</v>
      </c>
      <c r="K33">
        <f t="shared" ca="1" si="45"/>
        <v>-5</v>
      </c>
      <c r="L33">
        <f t="shared" ca="1" si="45"/>
        <v>-5</v>
      </c>
      <c r="M33">
        <f t="shared" ca="1" si="9"/>
        <v>-5</v>
      </c>
      <c r="N33" s="20">
        <f t="shared" ca="1" si="10"/>
        <v>5</v>
      </c>
      <c r="O33" s="20">
        <f t="shared" ca="1" si="10"/>
        <v>15</v>
      </c>
      <c r="P33" s="20">
        <f t="shared" ca="1" si="11"/>
        <v>5</v>
      </c>
      <c r="Q33">
        <f t="shared" ca="1" si="12"/>
        <v>1</v>
      </c>
      <c r="R33" t="str">
        <f t="shared" ca="1" si="13"/>
        <v>| · 1</v>
      </c>
      <c r="S33" t="str">
        <f t="shared" ca="1" si="14"/>
        <v>| · 1</v>
      </c>
      <c r="T33">
        <f t="shared" ca="1" si="15"/>
        <v>1</v>
      </c>
      <c r="U33">
        <f t="shared" ca="1" si="16"/>
        <v>1</v>
      </c>
      <c r="V33" t="str">
        <f t="shared" ca="1" si="17"/>
        <v>5x -3y = -19</v>
      </c>
      <c r="W33" t="str">
        <f t="shared" ca="1" si="18"/>
        <v>-5x -5y = -5</v>
      </c>
      <c r="X33" t="str">
        <f t="shared" ca="1" si="19"/>
        <v>-8y = -24</v>
      </c>
      <c r="Y33" s="20" t="str">
        <f t="shared" ca="1" si="20"/>
        <v>| : (-8)</v>
      </c>
      <c r="Z33" t="str">
        <f t="shared" ca="1" si="21"/>
        <v>y = 3</v>
      </c>
      <c r="AA33" s="20">
        <f t="shared" ca="1" si="22"/>
        <v>1</v>
      </c>
      <c r="AB33" s="20" t="str">
        <f t="shared" ca="1" si="23"/>
        <v>5· (-2) -3y = -19</v>
      </c>
      <c r="AC33" t="str">
        <f t="shared" ca="1" si="24"/>
        <v>5x -3·3 = -19</v>
      </c>
      <c r="AD33" t="str">
        <f t="shared" ca="1" si="25"/>
        <v>5x -3·3 = -19</v>
      </c>
      <c r="AE33" t="str">
        <f t="shared" ca="1" si="26"/>
        <v>-10 -3y = -19</v>
      </c>
      <c r="AF33" t="str">
        <f t="shared" ca="1" si="27"/>
        <v>5x -9 = -19</v>
      </c>
      <c r="AG33" t="str">
        <f t="shared" ca="1" si="28"/>
        <v>5x -9 = -19</v>
      </c>
      <c r="AH33" t="str">
        <f t="shared" ca="1" si="29"/>
        <v>+10</v>
      </c>
      <c r="AI33" t="str">
        <f t="shared" ca="1" si="29"/>
        <v>+9</v>
      </c>
      <c r="AJ33" t="str">
        <f t="shared" ca="1" si="30"/>
        <v>| +9</v>
      </c>
      <c r="AK33" t="str">
        <f t="shared" ca="1" si="31"/>
        <v>-3y = -9</v>
      </c>
      <c r="AL33" t="str">
        <f t="shared" ca="1" si="32"/>
        <v>5x = -10</v>
      </c>
      <c r="AM33" t="str">
        <f t="shared" ca="1" si="33"/>
        <v>5x = -10</v>
      </c>
      <c r="AN33" t="str">
        <f t="shared" ca="1" si="34"/>
        <v>| :(-3)</v>
      </c>
      <c r="AO33" t="str">
        <f t="shared" ca="1" si="35"/>
        <v>| :5</v>
      </c>
      <c r="AP33" t="str">
        <f t="shared" ca="1" si="36"/>
        <v>| :5</v>
      </c>
      <c r="AQ33" t="str">
        <f t="shared" ca="1" si="37"/>
        <v>x = -2</v>
      </c>
      <c r="AR33" t="str">
        <f t="shared" ca="1" si="38"/>
        <v>L = { (-2|3) }</v>
      </c>
    </row>
    <row r="34" spans="2:44" ht="15.5" x14ac:dyDescent="0.35">
      <c r="D34" s="9"/>
      <c r="E34" s="9"/>
      <c r="F34" s="9"/>
    </row>
    <row r="35" spans="2:44" ht="15.5" x14ac:dyDescent="0.35">
      <c r="D35" s="9"/>
      <c r="E35" s="9"/>
      <c r="F35" s="9"/>
    </row>
    <row r="36" spans="2:44" ht="15.5" x14ac:dyDescent="0.35">
      <c r="D36" s="9"/>
      <c r="E36" s="9"/>
      <c r="F36" s="9"/>
    </row>
    <row r="37" spans="2:44" ht="15.5" x14ac:dyDescent="0.35">
      <c r="D37" s="9"/>
      <c r="E37" s="9"/>
      <c r="F37" s="9"/>
    </row>
    <row r="38" spans="2:44" ht="15.5" x14ac:dyDescent="0.35">
      <c r="D38" s="9"/>
      <c r="E38" s="9"/>
      <c r="F38" s="9"/>
    </row>
    <row r="39" spans="2:44" ht="15.5" x14ac:dyDescent="0.35">
      <c r="D39" s="9"/>
      <c r="E39" s="9"/>
      <c r="F39" s="9"/>
    </row>
    <row r="40" spans="2:44" ht="15.5" x14ac:dyDescent="0.35">
      <c r="D40" s="9"/>
      <c r="E40" s="9"/>
      <c r="F40" s="9"/>
    </row>
    <row r="41" spans="2:44" ht="15.5" x14ac:dyDescent="0.35">
      <c r="D41" s="9"/>
      <c r="E41" s="9"/>
      <c r="F41" s="9"/>
    </row>
    <row r="42" spans="2:44" ht="15.5" x14ac:dyDescent="0.35">
      <c r="D42" s="9"/>
      <c r="E42" s="9"/>
      <c r="F42" s="9"/>
    </row>
    <row r="43" spans="2:44" ht="15.5" x14ac:dyDescent="0.35">
      <c r="D43" s="9"/>
      <c r="E43" s="9"/>
      <c r="F43" s="9"/>
    </row>
    <row r="44" spans="2:44" ht="15.5" x14ac:dyDescent="0.35">
      <c r="D44" s="9"/>
      <c r="E44" s="9"/>
      <c r="F44" s="9"/>
    </row>
    <row r="45" spans="2:44" ht="15.5" x14ac:dyDescent="0.35">
      <c r="D45" s="9"/>
      <c r="E45" s="9"/>
      <c r="F45" s="9"/>
    </row>
    <row r="46" spans="2:44" ht="15.5" x14ac:dyDescent="0.35">
      <c r="D46" s="9"/>
      <c r="E46" s="9"/>
      <c r="F46" s="9"/>
    </row>
    <row r="47" spans="2:44" ht="15.5" x14ac:dyDescent="0.35">
      <c r="D47" s="9"/>
      <c r="E47" s="9"/>
      <c r="F47" s="9"/>
    </row>
    <row r="48" spans="2:44" ht="15.5" x14ac:dyDescent="0.35">
      <c r="D48" s="9"/>
      <c r="E48" s="9"/>
      <c r="F48" s="9"/>
    </row>
    <row r="49" spans="4:17" ht="15.5" x14ac:dyDescent="0.35">
      <c r="D49" s="9"/>
      <c r="E49" s="9"/>
      <c r="F49" s="9"/>
    </row>
    <row r="50" spans="4:17" ht="15.5" x14ac:dyDescent="0.35">
      <c r="D50" s="9"/>
      <c r="E50" s="9"/>
      <c r="F50" s="9"/>
    </row>
    <row r="51" spans="4:17" ht="15.5" x14ac:dyDescent="0.35">
      <c r="D51" s="9"/>
      <c r="E51" s="9"/>
      <c r="F51" s="9"/>
    </row>
    <row r="52" spans="4:17" ht="15.5" x14ac:dyDescent="0.35">
      <c r="D52" s="9"/>
      <c r="E52" s="9"/>
      <c r="F52" s="9"/>
    </row>
    <row r="53" spans="4:17" ht="15.5" x14ac:dyDescent="0.35">
      <c r="D53" s="9"/>
      <c r="E53" s="9"/>
      <c r="F53" s="9"/>
    </row>
    <row r="54" spans="4:17" ht="15.5" x14ac:dyDescent="0.35">
      <c r="P54" s="8"/>
      <c r="Q54" s="8"/>
    </row>
    <row r="55" spans="4:17" ht="15.5" x14ac:dyDescent="0.35">
      <c r="D55" s="9"/>
      <c r="E55" s="9"/>
      <c r="F55" s="9"/>
      <c r="P55" s="8"/>
      <c r="Q55" s="8"/>
    </row>
    <row r="56" spans="4:17" ht="15.5" x14ac:dyDescent="0.35">
      <c r="D56" s="9"/>
      <c r="E56" s="9"/>
      <c r="F56" s="9"/>
      <c r="P56" s="8"/>
      <c r="Q56" s="8"/>
    </row>
    <row r="57" spans="4:17" ht="15.5" x14ac:dyDescent="0.35">
      <c r="D57" s="9"/>
      <c r="E57" s="9"/>
      <c r="F57" s="9"/>
      <c r="P57" s="8"/>
      <c r="Q57" s="8"/>
    </row>
    <row r="58" spans="4:17" ht="15.5" x14ac:dyDescent="0.35">
      <c r="D58" s="9"/>
      <c r="E58" s="9"/>
      <c r="F58" s="9"/>
      <c r="P58" s="8"/>
      <c r="Q58" s="8"/>
    </row>
    <row r="59" spans="4:17" ht="15.5" x14ac:dyDescent="0.35">
      <c r="D59" s="9"/>
      <c r="E59" s="9"/>
      <c r="F59" s="9"/>
      <c r="P59" s="8"/>
      <c r="Q59" s="8"/>
    </row>
    <row r="60" spans="4:17" ht="15.5" x14ac:dyDescent="0.35">
      <c r="D60" s="9"/>
      <c r="E60" s="9"/>
      <c r="F60" s="9"/>
      <c r="P60" s="8"/>
      <c r="Q60" s="8"/>
    </row>
    <row r="61" spans="4:17" ht="15.5" x14ac:dyDescent="0.35">
      <c r="D61" s="9"/>
      <c r="E61" s="9"/>
      <c r="F61" s="9"/>
      <c r="P61" s="8"/>
      <c r="Q61" s="8"/>
    </row>
    <row r="62" spans="4:17" ht="15.5" x14ac:dyDescent="0.35">
      <c r="D62" s="8"/>
      <c r="E62" s="8"/>
    </row>
    <row r="64" spans="4:17" ht="15.5" x14ac:dyDescent="0.35">
      <c r="D64" s="9"/>
      <c r="E64" s="9"/>
      <c r="F64" s="9"/>
    </row>
    <row r="65" spans="4:6" ht="15.5" x14ac:dyDescent="0.35">
      <c r="D65" s="9"/>
      <c r="E65" s="9"/>
      <c r="F65" s="9"/>
    </row>
    <row r="66" spans="4:6" ht="15.5" x14ac:dyDescent="0.35">
      <c r="D66" s="9"/>
      <c r="E66" s="9"/>
      <c r="F66" s="9"/>
    </row>
    <row r="67" spans="4:6" ht="15.5" x14ac:dyDescent="0.35">
      <c r="D67" s="9"/>
      <c r="E67" s="9"/>
      <c r="F67" s="9"/>
    </row>
    <row r="68" spans="4:6" ht="15.5" x14ac:dyDescent="0.35">
      <c r="D68" s="9"/>
      <c r="E68" s="9"/>
      <c r="F68" s="9"/>
    </row>
    <row r="69" spans="4:6" ht="15.5" x14ac:dyDescent="0.35">
      <c r="D69" s="9"/>
      <c r="E69" s="9"/>
      <c r="F69" s="9"/>
    </row>
    <row r="70" spans="4:6" ht="15.5" x14ac:dyDescent="0.35">
      <c r="D70" s="9"/>
      <c r="E70" s="9"/>
      <c r="F70" s="9"/>
    </row>
    <row r="71" spans="4:6" ht="15.5" x14ac:dyDescent="0.35">
      <c r="D71" s="9"/>
      <c r="E71" s="9"/>
      <c r="F71" s="9"/>
    </row>
    <row r="72" spans="4:6" ht="15.5" x14ac:dyDescent="0.35">
      <c r="D72" s="9"/>
      <c r="E72" s="9"/>
      <c r="F72" s="9"/>
    </row>
    <row r="73" spans="4:6" ht="15.5" x14ac:dyDescent="0.35">
      <c r="D73" s="9"/>
      <c r="E73" s="9"/>
      <c r="F73" s="9"/>
    </row>
    <row r="74" spans="4:6" ht="15.5" x14ac:dyDescent="0.35">
      <c r="D74" s="9"/>
      <c r="E74" s="9"/>
      <c r="F74" s="9"/>
    </row>
    <row r="75" spans="4:6" ht="15.5" x14ac:dyDescent="0.35">
      <c r="D75" s="9"/>
      <c r="E75" s="9"/>
      <c r="F75" s="9"/>
    </row>
    <row r="76" spans="4:6" ht="15.5" x14ac:dyDescent="0.35">
      <c r="D76" s="9"/>
      <c r="E76" s="9"/>
      <c r="F76" s="9"/>
    </row>
    <row r="77" spans="4:6" ht="15.5" x14ac:dyDescent="0.35">
      <c r="D77" s="9"/>
      <c r="E77" s="9"/>
      <c r="F77" s="9"/>
    </row>
    <row r="78" spans="4:6" ht="15.5" x14ac:dyDescent="0.35">
      <c r="D78" s="9"/>
      <c r="E78" s="9"/>
      <c r="F78" s="9"/>
    </row>
    <row r="79" spans="4:6" ht="15.5" x14ac:dyDescent="0.35">
      <c r="D79" s="9"/>
      <c r="E79" s="9"/>
      <c r="F79" s="9"/>
    </row>
    <row r="80" spans="4:6" ht="15.5" x14ac:dyDescent="0.35">
      <c r="D80" s="9"/>
      <c r="E80" s="9"/>
      <c r="F80" s="9"/>
    </row>
    <row r="81" spans="4:6" ht="15.5" x14ac:dyDescent="0.35">
      <c r="D81" s="9"/>
      <c r="E81" s="9"/>
      <c r="F81" s="9"/>
    </row>
    <row r="82" spans="4:6" ht="15.5" x14ac:dyDescent="0.35">
      <c r="D82" s="9"/>
      <c r="E82" s="9"/>
      <c r="F82" s="9"/>
    </row>
    <row r="83" spans="4:6" ht="15.5" x14ac:dyDescent="0.35">
      <c r="D83" s="9"/>
      <c r="E83" s="9"/>
      <c r="F83" s="9"/>
    </row>
    <row r="84" spans="4:6" ht="15.5" x14ac:dyDescent="0.35">
      <c r="D84" s="9"/>
      <c r="E84" s="9"/>
      <c r="F84" s="9"/>
    </row>
    <row r="85" spans="4:6" ht="15.5" x14ac:dyDescent="0.35">
      <c r="D85" s="9"/>
      <c r="E85" s="9"/>
      <c r="F85" s="9"/>
    </row>
    <row r="86" spans="4:6" ht="15.5" x14ac:dyDescent="0.35">
      <c r="D86" s="9"/>
      <c r="E86" s="9"/>
      <c r="F86" s="9"/>
    </row>
    <row r="87" spans="4:6" ht="15.5" x14ac:dyDescent="0.35">
      <c r="D87" s="9"/>
      <c r="E87" s="9"/>
      <c r="F87" s="9"/>
    </row>
    <row r="88" spans="4:6" ht="15.5" x14ac:dyDescent="0.35">
      <c r="D88" s="9"/>
      <c r="E88" s="9"/>
      <c r="F88" s="9"/>
    </row>
    <row r="89" spans="4:6" ht="15.5" x14ac:dyDescent="0.35">
      <c r="D89" s="9"/>
      <c r="E89" s="9"/>
      <c r="F89" s="9"/>
    </row>
    <row r="91" spans="4:6" ht="15.5" x14ac:dyDescent="0.35">
      <c r="D91" s="9"/>
      <c r="E91" s="9"/>
      <c r="F91" s="9"/>
    </row>
    <row r="92" spans="4:6" ht="15.5" x14ac:dyDescent="0.35">
      <c r="D92" s="9"/>
      <c r="E92" s="9"/>
      <c r="F92" s="9"/>
    </row>
    <row r="93" spans="4:6" ht="15.5" x14ac:dyDescent="0.35">
      <c r="D93" s="9"/>
      <c r="E93" s="9"/>
      <c r="F93" s="9"/>
    </row>
    <row r="94" spans="4:6" ht="15.5" x14ac:dyDescent="0.35">
      <c r="D94" s="9"/>
      <c r="E94" s="9"/>
      <c r="F94" s="9"/>
    </row>
    <row r="95" spans="4:6" ht="15.5" x14ac:dyDescent="0.35">
      <c r="D95" s="9"/>
      <c r="E95" s="9"/>
      <c r="F95" s="9"/>
    </row>
    <row r="96" spans="4:6" ht="15.5" x14ac:dyDescent="0.35">
      <c r="D96" s="9"/>
      <c r="E96" s="9"/>
      <c r="F96" s="9"/>
    </row>
    <row r="97" spans="4:6" ht="15.5" x14ac:dyDescent="0.35">
      <c r="D97" s="9"/>
      <c r="E97" s="9"/>
      <c r="F97" s="9"/>
    </row>
    <row r="98" spans="4:6" ht="15.5" x14ac:dyDescent="0.35">
      <c r="D98" s="9"/>
      <c r="E98" s="9"/>
      <c r="F98" s="9"/>
    </row>
    <row r="99" spans="4:6" ht="15.5" x14ac:dyDescent="0.35">
      <c r="D99" s="9"/>
      <c r="E99" s="9"/>
      <c r="F99" s="9"/>
    </row>
    <row r="100" spans="4:6" ht="15.5" x14ac:dyDescent="0.35">
      <c r="D100" s="9"/>
      <c r="E100" s="9"/>
      <c r="F100" s="9"/>
    </row>
    <row r="101" spans="4:6" ht="15.5" x14ac:dyDescent="0.35">
      <c r="D101" s="9"/>
      <c r="E101" s="9"/>
      <c r="F101" s="9"/>
    </row>
    <row r="102" spans="4:6" ht="15.5" x14ac:dyDescent="0.35">
      <c r="D102" s="9"/>
      <c r="E102" s="9"/>
      <c r="F102" s="9"/>
    </row>
    <row r="103" spans="4:6" ht="15.5" x14ac:dyDescent="0.35">
      <c r="D103" s="9"/>
      <c r="E103" s="9"/>
      <c r="F103" s="9"/>
    </row>
    <row r="104" spans="4:6" ht="15.5" x14ac:dyDescent="0.35">
      <c r="D104" s="9"/>
      <c r="E104" s="9"/>
      <c r="F104" s="9"/>
    </row>
    <row r="105" spans="4:6" ht="15.5" x14ac:dyDescent="0.35">
      <c r="D105" s="9"/>
      <c r="E105" s="9"/>
      <c r="F105" s="9"/>
    </row>
    <row r="106" spans="4:6" ht="15.5" x14ac:dyDescent="0.35">
      <c r="D106" s="9"/>
      <c r="E106" s="9"/>
      <c r="F106" s="9"/>
    </row>
    <row r="107" spans="4:6" ht="15.5" x14ac:dyDescent="0.35">
      <c r="D107" s="9"/>
      <c r="E107" s="9"/>
      <c r="F107" s="9"/>
    </row>
    <row r="108" spans="4:6" ht="15.5" x14ac:dyDescent="0.35">
      <c r="D108" s="9"/>
      <c r="E108" s="9"/>
      <c r="F108" s="9"/>
    </row>
    <row r="109" spans="4:6" ht="15.5" x14ac:dyDescent="0.35">
      <c r="D109" s="9"/>
      <c r="E109" s="9"/>
      <c r="F109" s="9"/>
    </row>
    <row r="110" spans="4:6" ht="15.5" x14ac:dyDescent="0.35">
      <c r="D110" s="9"/>
      <c r="E110" s="9"/>
      <c r="F110" s="9"/>
    </row>
    <row r="111" spans="4:6" ht="15.5" x14ac:dyDescent="0.35">
      <c r="D111" s="9"/>
      <c r="E111" s="9"/>
      <c r="F111" s="9"/>
    </row>
    <row r="112" spans="4:6" ht="15.5" x14ac:dyDescent="0.35">
      <c r="D112" s="9"/>
      <c r="E112" s="9"/>
      <c r="F112" s="9"/>
    </row>
    <row r="113" spans="4:6" ht="15.5" x14ac:dyDescent="0.35">
      <c r="D113" s="9"/>
      <c r="E113" s="9"/>
      <c r="F113" s="9"/>
    </row>
    <row r="114" spans="4:6" ht="15.5" x14ac:dyDescent="0.35">
      <c r="D114" s="9"/>
      <c r="E114" s="9"/>
      <c r="F114" s="9"/>
    </row>
    <row r="115" spans="4:6" ht="15.5" x14ac:dyDescent="0.35">
      <c r="D115" s="9"/>
      <c r="E115" s="9"/>
      <c r="F115" s="9"/>
    </row>
    <row r="116" spans="4:6" ht="15.5" x14ac:dyDescent="0.35">
      <c r="D116" s="9"/>
      <c r="E116" s="9"/>
      <c r="F116" s="9"/>
    </row>
    <row r="117" spans="4:6" ht="15.5" x14ac:dyDescent="0.35">
      <c r="D117" s="9"/>
      <c r="E117" s="9"/>
      <c r="F117" s="9"/>
    </row>
    <row r="118" spans="4:6" ht="15.5" x14ac:dyDescent="0.35">
      <c r="D118" s="9"/>
      <c r="E118" s="9"/>
      <c r="F118" s="9"/>
    </row>
    <row r="119" spans="4:6" ht="15.5" x14ac:dyDescent="0.35">
      <c r="D119" s="9"/>
      <c r="E119" s="9"/>
      <c r="F119" s="9"/>
    </row>
    <row r="120" spans="4:6" ht="15.5" x14ac:dyDescent="0.35">
      <c r="D120" s="9"/>
      <c r="E120" s="9"/>
      <c r="F120" s="9"/>
    </row>
    <row r="121" spans="4:6" ht="15.5" x14ac:dyDescent="0.35">
      <c r="D121" s="9"/>
      <c r="E121" s="9"/>
      <c r="F121" s="9"/>
    </row>
    <row r="122" spans="4:6" ht="15.5" x14ac:dyDescent="0.35">
      <c r="D122" s="9"/>
      <c r="E122" s="9"/>
      <c r="F122" s="9"/>
    </row>
    <row r="123" spans="4:6" ht="15.5" x14ac:dyDescent="0.35">
      <c r="D123" s="9"/>
      <c r="E123" s="9"/>
      <c r="F123" s="9"/>
    </row>
    <row r="124" spans="4:6" ht="15.5" x14ac:dyDescent="0.35">
      <c r="D124" s="9"/>
      <c r="E124" s="9"/>
      <c r="F124" s="9"/>
    </row>
    <row r="126" spans="4:6" ht="15.5" x14ac:dyDescent="0.35">
      <c r="D126" s="8"/>
      <c r="E126" s="8"/>
    </row>
    <row r="128" spans="4:6" ht="15.5" x14ac:dyDescent="0.35">
      <c r="D128" s="9"/>
      <c r="E128" s="9"/>
      <c r="F128" s="9"/>
    </row>
    <row r="129" spans="4:6" ht="15.5" x14ac:dyDescent="0.35">
      <c r="D129" s="9"/>
      <c r="E129" s="9"/>
      <c r="F129" s="9"/>
    </row>
    <row r="130" spans="4:6" ht="15.5" x14ac:dyDescent="0.35">
      <c r="D130" s="9"/>
      <c r="E130" s="9"/>
      <c r="F130" s="9"/>
    </row>
    <row r="131" spans="4:6" ht="15.5" x14ac:dyDescent="0.35">
      <c r="D131" s="9"/>
      <c r="E131" s="9"/>
      <c r="F131" s="9"/>
    </row>
    <row r="132" spans="4:6" ht="15.5" x14ac:dyDescent="0.35">
      <c r="D132" s="9"/>
      <c r="E132" s="9"/>
      <c r="F132" s="9"/>
    </row>
    <row r="133" spans="4:6" ht="15.5" x14ac:dyDescent="0.35">
      <c r="D133" s="9"/>
      <c r="E133" s="9"/>
      <c r="F133" s="9"/>
    </row>
    <row r="134" spans="4:6" ht="15.5" x14ac:dyDescent="0.35">
      <c r="D134" s="9"/>
      <c r="E134" s="9"/>
      <c r="F134" s="9"/>
    </row>
    <row r="136" spans="4:6" ht="15.5" x14ac:dyDescent="0.35">
      <c r="D136" s="8"/>
      <c r="E136" s="8"/>
    </row>
    <row r="138" spans="4:6" ht="15.5" x14ac:dyDescent="0.35">
      <c r="D138" s="9"/>
      <c r="E138" s="9"/>
      <c r="F138" s="9"/>
    </row>
    <row r="139" spans="4:6" ht="15.5" x14ac:dyDescent="0.35">
      <c r="D139" s="9"/>
      <c r="E139" s="9"/>
      <c r="F139" s="9"/>
    </row>
    <row r="140" spans="4:6" ht="15.5" x14ac:dyDescent="0.35">
      <c r="D140" s="9"/>
      <c r="E140" s="9"/>
      <c r="F140" s="9"/>
    </row>
    <row r="141" spans="4:6" ht="15.5" x14ac:dyDescent="0.35">
      <c r="D141" s="9"/>
      <c r="E141" s="9"/>
      <c r="F141" s="9"/>
    </row>
    <row r="142" spans="4:6" ht="15.5" x14ac:dyDescent="0.35">
      <c r="D142" s="9"/>
      <c r="E142" s="9"/>
      <c r="F142" s="9"/>
    </row>
    <row r="143" spans="4:6" ht="15.5" x14ac:dyDescent="0.35">
      <c r="D143" s="9"/>
      <c r="E143" s="9"/>
      <c r="F143" s="9"/>
    </row>
    <row r="144" spans="4:6" ht="15.5" x14ac:dyDescent="0.35">
      <c r="D144" s="9"/>
      <c r="E144" s="9"/>
      <c r="F144" s="9"/>
    </row>
    <row r="146" spans="4:6" ht="15.5" x14ac:dyDescent="0.35">
      <c r="D146" s="8"/>
      <c r="E146" s="8"/>
    </row>
    <row r="148" spans="4:6" ht="15.5" x14ac:dyDescent="0.35">
      <c r="D148" s="9"/>
      <c r="E148" s="9"/>
      <c r="F148" s="9"/>
    </row>
    <row r="149" spans="4:6" ht="15.5" x14ac:dyDescent="0.35">
      <c r="D149" s="9"/>
      <c r="E149" s="9"/>
      <c r="F149" s="9"/>
    </row>
    <row r="150" spans="4:6" ht="15.5" x14ac:dyDescent="0.35">
      <c r="D150" s="9"/>
      <c r="E150" s="9"/>
      <c r="F150" s="9"/>
    </row>
    <row r="151" spans="4:6" ht="15.5" x14ac:dyDescent="0.35">
      <c r="D151" s="9"/>
      <c r="E151" s="9"/>
      <c r="F151" s="9"/>
    </row>
    <row r="152" spans="4:6" ht="15.5" x14ac:dyDescent="0.35">
      <c r="D152" s="9"/>
      <c r="E152" s="9"/>
      <c r="F152" s="9"/>
    </row>
    <row r="153" spans="4:6" ht="15.5" x14ac:dyDescent="0.35">
      <c r="D153" s="9"/>
      <c r="E153" s="9"/>
      <c r="F153" s="9"/>
    </row>
    <row r="154" spans="4:6" ht="15.5" x14ac:dyDescent="0.35">
      <c r="D154" s="9"/>
      <c r="E154" s="9"/>
      <c r="F154" s="9"/>
    </row>
    <row r="158" spans="4:6" ht="15.5" x14ac:dyDescent="0.35">
      <c r="D158" s="9"/>
      <c r="E158" s="9"/>
      <c r="F158" s="9"/>
    </row>
    <row r="159" spans="4:6" ht="15.5" x14ac:dyDescent="0.35">
      <c r="D159" s="9"/>
      <c r="E159" s="9"/>
      <c r="F159" s="9"/>
    </row>
    <row r="160" spans="4:6" ht="15.5" x14ac:dyDescent="0.35">
      <c r="D160" s="9"/>
      <c r="E160" s="9"/>
      <c r="F160" s="9"/>
    </row>
    <row r="161" spans="4:6" ht="15.5" x14ac:dyDescent="0.35">
      <c r="D161" s="9"/>
      <c r="E161" s="9"/>
      <c r="F161" s="9"/>
    </row>
    <row r="162" spans="4:6" ht="15.5" x14ac:dyDescent="0.35">
      <c r="D162" s="9"/>
      <c r="E162" s="9"/>
      <c r="F162" s="9"/>
    </row>
    <row r="163" spans="4:6" ht="15.5" x14ac:dyDescent="0.35">
      <c r="D163" s="9"/>
      <c r="E163" s="9"/>
      <c r="F163" s="9"/>
    </row>
    <row r="164" spans="4:6" ht="15.5" x14ac:dyDescent="0.35">
      <c r="D164" s="9"/>
      <c r="E164" s="9"/>
      <c r="F164" s="9"/>
    </row>
    <row r="168" spans="4:6" ht="15.5" x14ac:dyDescent="0.35">
      <c r="D168" s="9"/>
      <c r="E168" s="9"/>
      <c r="F168" s="9"/>
    </row>
    <row r="169" spans="4:6" ht="15.5" x14ac:dyDescent="0.35">
      <c r="D169" s="9"/>
      <c r="E169" s="9"/>
      <c r="F169" s="9"/>
    </row>
    <row r="170" spans="4:6" ht="15.5" x14ac:dyDescent="0.35">
      <c r="D170" s="9"/>
      <c r="E170" s="9"/>
      <c r="F170" s="9"/>
    </row>
    <row r="171" spans="4:6" ht="15.5" x14ac:dyDescent="0.35">
      <c r="D171" s="9"/>
      <c r="E171" s="9"/>
      <c r="F171" s="9"/>
    </row>
    <row r="172" spans="4:6" ht="15.5" x14ac:dyDescent="0.35">
      <c r="D172" s="9"/>
      <c r="E172" s="9"/>
      <c r="F172" s="9"/>
    </row>
    <row r="173" spans="4:6" ht="15.5" x14ac:dyDescent="0.35">
      <c r="D173" s="9"/>
      <c r="E173" s="9"/>
      <c r="F173" s="9"/>
    </row>
    <row r="174" spans="4:6" ht="15.5" x14ac:dyDescent="0.35">
      <c r="D174" s="9"/>
      <c r="E174" s="9"/>
      <c r="F174" s="9"/>
    </row>
    <row r="178" spans="4:6" ht="15.5" x14ac:dyDescent="0.35">
      <c r="D178" s="9"/>
      <c r="E178" s="9"/>
      <c r="F178" s="9"/>
    </row>
    <row r="179" spans="4:6" ht="15.5" x14ac:dyDescent="0.35">
      <c r="D179" s="9"/>
      <c r="E179" s="9"/>
      <c r="F179" s="9"/>
    </row>
    <row r="180" spans="4:6" ht="15.5" x14ac:dyDescent="0.35">
      <c r="D180" s="9"/>
      <c r="E180" s="9"/>
      <c r="F180" s="9"/>
    </row>
    <row r="181" spans="4:6" ht="15.5" x14ac:dyDescent="0.35">
      <c r="D181" s="9"/>
      <c r="E181" s="9"/>
      <c r="F181" s="9"/>
    </row>
    <row r="182" spans="4:6" ht="15.5" x14ac:dyDescent="0.35">
      <c r="D182" s="9"/>
      <c r="E182" s="9"/>
      <c r="F182" s="9"/>
    </row>
    <row r="183" spans="4:6" ht="15.5" x14ac:dyDescent="0.35">
      <c r="D183" s="9"/>
      <c r="E183" s="9"/>
      <c r="F183" s="9"/>
    </row>
    <row r="184" spans="4:6" ht="15.5" x14ac:dyDescent="0.35">
      <c r="D184" s="9"/>
      <c r="E184" s="9"/>
      <c r="F184" s="9"/>
    </row>
    <row r="188" spans="4:6" ht="15.5" x14ac:dyDescent="0.35">
      <c r="D188" s="9"/>
      <c r="E188" s="9"/>
      <c r="F188" s="9"/>
    </row>
    <row r="189" spans="4:6" ht="15.5" x14ac:dyDescent="0.35">
      <c r="D189" s="9"/>
      <c r="E189" s="9"/>
      <c r="F189" s="9"/>
    </row>
    <row r="190" spans="4:6" ht="15.5" x14ac:dyDescent="0.35">
      <c r="D190" s="9"/>
      <c r="E190" s="9"/>
      <c r="F190" s="9"/>
    </row>
    <row r="191" spans="4:6" ht="15.5" x14ac:dyDescent="0.35">
      <c r="D191" s="9"/>
      <c r="E191" s="9"/>
      <c r="F191" s="9"/>
    </row>
    <row r="192" spans="4:6" ht="15.5" x14ac:dyDescent="0.35">
      <c r="D192" s="9"/>
      <c r="E192" s="9"/>
      <c r="F192" s="9"/>
    </row>
    <row r="193" spans="4:6" ht="15.5" x14ac:dyDescent="0.35">
      <c r="D193" s="9"/>
      <c r="E193" s="9"/>
      <c r="F193" s="9"/>
    </row>
    <row r="194" spans="4:6" ht="15.5" x14ac:dyDescent="0.35">
      <c r="D194" s="9"/>
      <c r="E194" s="9"/>
      <c r="F194" s="9"/>
    </row>
    <row r="198" spans="4:6" ht="15.5" x14ac:dyDescent="0.35">
      <c r="D198" s="9"/>
      <c r="E198" s="9"/>
      <c r="F198" s="9"/>
    </row>
    <row r="199" spans="4:6" ht="15.5" x14ac:dyDescent="0.35">
      <c r="D199" s="9"/>
      <c r="E199" s="9"/>
      <c r="F199" s="9"/>
    </row>
    <row r="200" spans="4:6" ht="15.5" x14ac:dyDescent="0.35">
      <c r="D200" s="9"/>
      <c r="E200" s="9"/>
      <c r="F200" s="9"/>
    </row>
    <row r="201" spans="4:6" ht="15.5" x14ac:dyDescent="0.35">
      <c r="D201" s="9"/>
      <c r="E201" s="9"/>
      <c r="F201" s="9"/>
    </row>
    <row r="202" spans="4:6" ht="15.5" x14ac:dyDescent="0.35">
      <c r="D202" s="9"/>
      <c r="E202" s="9"/>
      <c r="F202" s="9"/>
    </row>
    <row r="203" spans="4:6" ht="15.5" x14ac:dyDescent="0.35">
      <c r="D203" s="9"/>
      <c r="E203" s="9"/>
      <c r="F203" s="9"/>
    </row>
    <row r="204" spans="4:6" ht="15.5" x14ac:dyDescent="0.35">
      <c r="D204" s="9"/>
      <c r="E204" s="9"/>
      <c r="F204" s="9"/>
    </row>
    <row r="206" spans="4:6" ht="15.5" x14ac:dyDescent="0.35">
      <c r="D206" s="8"/>
      <c r="E206" s="8"/>
    </row>
    <row r="208" spans="4:6" ht="15.5" x14ac:dyDescent="0.35">
      <c r="D208" s="9"/>
      <c r="E208" s="9"/>
      <c r="F208" s="9"/>
    </row>
    <row r="209" spans="4:6" ht="15.5" x14ac:dyDescent="0.35">
      <c r="D209" s="9"/>
      <c r="E209" s="9"/>
      <c r="F209" s="9"/>
    </row>
    <row r="210" spans="4:6" ht="15.5" x14ac:dyDescent="0.35">
      <c r="D210" s="9"/>
      <c r="E210" s="9"/>
      <c r="F210" s="9"/>
    </row>
    <row r="211" spans="4:6" ht="15.5" x14ac:dyDescent="0.35">
      <c r="D211" s="9"/>
      <c r="E211" s="9"/>
      <c r="F211" s="9"/>
    </row>
    <row r="212" spans="4:6" ht="15.5" x14ac:dyDescent="0.35">
      <c r="D212" s="9"/>
      <c r="E212" s="9"/>
      <c r="F212" s="9"/>
    </row>
    <row r="213" spans="4:6" ht="15.5" x14ac:dyDescent="0.35">
      <c r="D213" s="9"/>
      <c r="E213" s="9"/>
      <c r="F213" s="9"/>
    </row>
    <row r="214" spans="4:6" ht="15.5" x14ac:dyDescent="0.35">
      <c r="D214" s="9"/>
      <c r="E214" s="9"/>
      <c r="F214" s="9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0518-3459-4BE1-9577-964624B299C6}">
  <dimension ref="A1:C10"/>
  <sheetViews>
    <sheetView topLeftCell="A8" workbookViewId="0">
      <selection activeCell="C9" sqref="C9"/>
    </sheetView>
  </sheetViews>
  <sheetFormatPr baseColWidth="10" defaultRowHeight="12.5" x14ac:dyDescent="0.25"/>
  <cols>
    <col min="2" max="2" width="20.26953125" customWidth="1"/>
    <col min="3" max="3" width="20.81640625" style="16" customWidth="1"/>
    <col min="258" max="258" width="20.26953125" customWidth="1"/>
    <col min="259" max="259" width="20.81640625" customWidth="1"/>
    <col min="514" max="514" width="20.26953125" customWidth="1"/>
    <col min="515" max="515" width="20.81640625" customWidth="1"/>
    <col min="770" max="770" width="20.26953125" customWidth="1"/>
    <col min="771" max="771" width="20.81640625" customWidth="1"/>
    <col min="1026" max="1026" width="20.26953125" customWidth="1"/>
    <col min="1027" max="1027" width="20.81640625" customWidth="1"/>
    <col min="1282" max="1282" width="20.26953125" customWidth="1"/>
    <col min="1283" max="1283" width="20.81640625" customWidth="1"/>
    <col min="1538" max="1538" width="20.26953125" customWidth="1"/>
    <col min="1539" max="1539" width="20.81640625" customWidth="1"/>
    <col min="1794" max="1794" width="20.26953125" customWidth="1"/>
    <col min="1795" max="1795" width="20.81640625" customWidth="1"/>
    <col min="2050" max="2050" width="20.26953125" customWidth="1"/>
    <col min="2051" max="2051" width="20.81640625" customWidth="1"/>
    <col min="2306" max="2306" width="20.26953125" customWidth="1"/>
    <col min="2307" max="2307" width="20.81640625" customWidth="1"/>
    <col min="2562" max="2562" width="20.26953125" customWidth="1"/>
    <col min="2563" max="2563" width="20.81640625" customWidth="1"/>
    <col min="2818" max="2818" width="20.26953125" customWidth="1"/>
    <col min="2819" max="2819" width="20.81640625" customWidth="1"/>
    <col min="3074" max="3074" width="20.26953125" customWidth="1"/>
    <col min="3075" max="3075" width="20.81640625" customWidth="1"/>
    <col min="3330" max="3330" width="20.26953125" customWidth="1"/>
    <col min="3331" max="3331" width="20.81640625" customWidth="1"/>
    <col min="3586" max="3586" width="20.26953125" customWidth="1"/>
    <col min="3587" max="3587" width="20.81640625" customWidth="1"/>
    <col min="3842" max="3842" width="20.26953125" customWidth="1"/>
    <col min="3843" max="3843" width="20.81640625" customWidth="1"/>
    <col min="4098" max="4098" width="20.26953125" customWidth="1"/>
    <col min="4099" max="4099" width="20.81640625" customWidth="1"/>
    <col min="4354" max="4354" width="20.26953125" customWidth="1"/>
    <col min="4355" max="4355" width="20.81640625" customWidth="1"/>
    <col min="4610" max="4610" width="20.26953125" customWidth="1"/>
    <col min="4611" max="4611" width="20.81640625" customWidth="1"/>
    <col min="4866" max="4866" width="20.26953125" customWidth="1"/>
    <col min="4867" max="4867" width="20.81640625" customWidth="1"/>
    <col min="5122" max="5122" width="20.26953125" customWidth="1"/>
    <col min="5123" max="5123" width="20.81640625" customWidth="1"/>
    <col min="5378" max="5378" width="20.26953125" customWidth="1"/>
    <col min="5379" max="5379" width="20.81640625" customWidth="1"/>
    <col min="5634" max="5634" width="20.26953125" customWidth="1"/>
    <col min="5635" max="5635" width="20.81640625" customWidth="1"/>
    <col min="5890" max="5890" width="20.26953125" customWidth="1"/>
    <col min="5891" max="5891" width="20.81640625" customWidth="1"/>
    <col min="6146" max="6146" width="20.26953125" customWidth="1"/>
    <col min="6147" max="6147" width="20.81640625" customWidth="1"/>
    <col min="6402" max="6402" width="20.26953125" customWidth="1"/>
    <col min="6403" max="6403" width="20.81640625" customWidth="1"/>
    <col min="6658" max="6658" width="20.26953125" customWidth="1"/>
    <col min="6659" max="6659" width="20.81640625" customWidth="1"/>
    <col min="6914" max="6914" width="20.26953125" customWidth="1"/>
    <col min="6915" max="6915" width="20.81640625" customWidth="1"/>
    <col min="7170" max="7170" width="20.26953125" customWidth="1"/>
    <col min="7171" max="7171" width="20.81640625" customWidth="1"/>
    <col min="7426" max="7426" width="20.26953125" customWidth="1"/>
    <col min="7427" max="7427" width="20.81640625" customWidth="1"/>
    <col min="7682" max="7682" width="20.26953125" customWidth="1"/>
    <col min="7683" max="7683" width="20.81640625" customWidth="1"/>
    <col min="7938" max="7938" width="20.26953125" customWidth="1"/>
    <col min="7939" max="7939" width="20.81640625" customWidth="1"/>
    <col min="8194" max="8194" width="20.26953125" customWidth="1"/>
    <col min="8195" max="8195" width="20.81640625" customWidth="1"/>
    <col min="8450" max="8450" width="20.26953125" customWidth="1"/>
    <col min="8451" max="8451" width="20.81640625" customWidth="1"/>
    <col min="8706" max="8706" width="20.26953125" customWidth="1"/>
    <col min="8707" max="8707" width="20.81640625" customWidth="1"/>
    <col min="8962" max="8962" width="20.26953125" customWidth="1"/>
    <col min="8963" max="8963" width="20.81640625" customWidth="1"/>
    <col min="9218" max="9218" width="20.26953125" customWidth="1"/>
    <col min="9219" max="9219" width="20.81640625" customWidth="1"/>
    <col min="9474" max="9474" width="20.26953125" customWidth="1"/>
    <col min="9475" max="9475" width="20.81640625" customWidth="1"/>
    <col min="9730" max="9730" width="20.26953125" customWidth="1"/>
    <col min="9731" max="9731" width="20.81640625" customWidth="1"/>
    <col min="9986" max="9986" width="20.26953125" customWidth="1"/>
    <col min="9987" max="9987" width="20.81640625" customWidth="1"/>
    <col min="10242" max="10242" width="20.26953125" customWidth="1"/>
    <col min="10243" max="10243" width="20.81640625" customWidth="1"/>
    <col min="10498" max="10498" width="20.26953125" customWidth="1"/>
    <col min="10499" max="10499" width="20.81640625" customWidth="1"/>
    <col min="10754" max="10754" width="20.26953125" customWidth="1"/>
    <col min="10755" max="10755" width="20.81640625" customWidth="1"/>
    <col min="11010" max="11010" width="20.26953125" customWidth="1"/>
    <col min="11011" max="11011" width="20.81640625" customWidth="1"/>
    <col min="11266" max="11266" width="20.26953125" customWidth="1"/>
    <col min="11267" max="11267" width="20.81640625" customWidth="1"/>
    <col min="11522" max="11522" width="20.26953125" customWidth="1"/>
    <col min="11523" max="11523" width="20.81640625" customWidth="1"/>
    <col min="11778" max="11778" width="20.26953125" customWidth="1"/>
    <col min="11779" max="11779" width="20.81640625" customWidth="1"/>
    <col min="12034" max="12034" width="20.26953125" customWidth="1"/>
    <col min="12035" max="12035" width="20.81640625" customWidth="1"/>
    <col min="12290" max="12290" width="20.26953125" customWidth="1"/>
    <col min="12291" max="12291" width="20.81640625" customWidth="1"/>
    <col min="12546" max="12546" width="20.26953125" customWidth="1"/>
    <col min="12547" max="12547" width="20.81640625" customWidth="1"/>
    <col min="12802" max="12802" width="20.26953125" customWidth="1"/>
    <col min="12803" max="12803" width="20.81640625" customWidth="1"/>
    <col min="13058" max="13058" width="20.26953125" customWidth="1"/>
    <col min="13059" max="13059" width="20.81640625" customWidth="1"/>
    <col min="13314" max="13314" width="20.26953125" customWidth="1"/>
    <col min="13315" max="13315" width="20.81640625" customWidth="1"/>
    <col min="13570" max="13570" width="20.26953125" customWidth="1"/>
    <col min="13571" max="13571" width="20.81640625" customWidth="1"/>
    <col min="13826" max="13826" width="20.26953125" customWidth="1"/>
    <col min="13827" max="13827" width="20.81640625" customWidth="1"/>
    <col min="14082" max="14082" width="20.26953125" customWidth="1"/>
    <col min="14083" max="14083" width="20.81640625" customWidth="1"/>
    <col min="14338" max="14338" width="20.26953125" customWidth="1"/>
    <col min="14339" max="14339" width="20.81640625" customWidth="1"/>
    <col min="14594" max="14594" width="20.26953125" customWidth="1"/>
    <col min="14595" max="14595" width="20.81640625" customWidth="1"/>
    <col min="14850" max="14850" width="20.26953125" customWidth="1"/>
    <col min="14851" max="14851" width="20.81640625" customWidth="1"/>
    <col min="15106" max="15106" width="20.26953125" customWidth="1"/>
    <col min="15107" max="15107" width="20.81640625" customWidth="1"/>
    <col min="15362" max="15362" width="20.26953125" customWidth="1"/>
    <col min="15363" max="15363" width="20.81640625" customWidth="1"/>
    <col min="15618" max="15618" width="20.26953125" customWidth="1"/>
    <col min="15619" max="15619" width="20.81640625" customWidth="1"/>
    <col min="15874" max="15874" width="20.26953125" customWidth="1"/>
    <col min="15875" max="15875" width="20.81640625" customWidth="1"/>
    <col min="16130" max="16130" width="20.26953125" customWidth="1"/>
    <col min="16131" max="16131" width="20.81640625" customWidth="1"/>
  </cols>
  <sheetData>
    <row r="1" spans="1:3" x14ac:dyDescent="0.25">
      <c r="A1">
        <v>7</v>
      </c>
    </row>
    <row r="2" spans="1:3" x14ac:dyDescent="0.25">
      <c r="A2">
        <f ca="1">ROUND(RAND()*(A1-1)+0.5,0)</f>
        <v>5</v>
      </c>
    </row>
    <row r="4" spans="1:3" ht="75" x14ac:dyDescent="0.25">
      <c r="A4">
        <f ca="1">MOD(ROUND(RAND()*A1+0.5,0),A1)</f>
        <v>0</v>
      </c>
      <c r="B4" t="str">
        <f ca="1">Gleich2!N5</f>
        <v>8x + 3 = 18 + 5x</v>
      </c>
      <c r="C4" s="16" t="str">
        <f ca="1">Gleich2!P5</f>
        <v>8x + 3 = 18 + 5x   |-5x 
3x + 3 = 18      |-3 
3x = 15      |:3 
x = 5 
L = {5}</v>
      </c>
    </row>
    <row r="5" spans="1:3" ht="75" x14ac:dyDescent="0.25">
      <c r="A5">
        <f t="shared" ref="A5:A10" ca="1" si="0">MOD(A4+$A$2,$A$1)</f>
        <v>5</v>
      </c>
      <c r="B5" t="str">
        <f ca="1">Gleich2!N11</f>
        <v>5x - 2 = 4 + 2x</v>
      </c>
      <c r="C5" s="16" t="str">
        <f ca="1">Gleich2!P11</f>
        <v>5x - 2 = 4 + 2x   |-2x 
3x - 2 = 4      |+2 
3x = 6      |:3 
x = 2 
L = {2}</v>
      </c>
    </row>
    <row r="6" spans="1:3" ht="87.5" x14ac:dyDescent="0.25">
      <c r="A6">
        <f t="shared" ca="1" si="0"/>
        <v>3</v>
      </c>
      <c r="B6" t="str">
        <f ca="1">Gleich2!N17</f>
        <v>-5x + 4 = -4 - 7x</v>
      </c>
      <c r="C6" s="16" t="str">
        <f ca="1">Gleich2!P17</f>
        <v>-5x + 4 = -4 - 7x   |+7x 
2x + 4 = -4      |-4 
2x = -8      |:2 
x = -4 
L = {-4}</v>
      </c>
    </row>
    <row r="7" spans="1:3" ht="75" x14ac:dyDescent="0.25">
      <c r="A7">
        <f t="shared" ca="1" si="0"/>
        <v>1</v>
      </c>
      <c r="B7" t="str">
        <f ca="1">Gleich2!N23</f>
        <v>-6x - 1 = -5 - 2x</v>
      </c>
      <c r="C7" s="16" t="str">
        <f ca="1">Gleich2!P23</f>
        <v>-6x - 1 = -5 - 2x   |+2x 
-4x - 1 = -5      |+1 
-4x = -4      |:(-4) 
x = 1 
L = {1}</v>
      </c>
    </row>
    <row r="8" spans="1:3" ht="87.5" x14ac:dyDescent="0.25">
      <c r="A8">
        <f t="shared" ca="1" si="0"/>
        <v>6</v>
      </c>
      <c r="B8" t="str">
        <f ca="1">Gleich2!N29</f>
        <v>4(x + 1) = 6x + 4 - 2x</v>
      </c>
      <c r="C8" s="16" t="str">
        <f ca="1">Gleich2!P29</f>
        <v>4(x + 1) = 6x + 4 - 2x   |T 
4x + 4 = 4x + 4   |-4 
4x = 4x      |:4 
x = x 
L = R</v>
      </c>
    </row>
    <row r="9" spans="1:3" ht="87.5" x14ac:dyDescent="0.25">
      <c r="A9">
        <f t="shared" ca="1" si="0"/>
        <v>4</v>
      </c>
      <c r="B9" t="str">
        <f ca="1">Gleich2!N35</f>
        <v>3(x + 6) = 10x + 2 - 7x</v>
      </c>
      <c r="C9" s="16" t="str">
        <f ca="1">Gleich2!P35</f>
        <v>3(x + 6) = 10x + 2 - 7x   |T 
3(x + 6) = 3x + 2   |T 
3x + 18 = 3x + 2   |-3x 
18 = 2 
L = { }</v>
      </c>
    </row>
    <row r="10" spans="1:3" ht="87.5" x14ac:dyDescent="0.25">
      <c r="A10">
        <f t="shared" ca="1" si="0"/>
        <v>2</v>
      </c>
      <c r="B10" t="str">
        <f ca="1">Gleich2!N41</f>
        <v>-3(x + 4) + 16 = -1 - 4x</v>
      </c>
      <c r="C10" s="16" t="str">
        <f ca="1">Gleich2!P41</f>
        <v>-3(x + 4) + 16 = -1 - 4x   |T 
-3x + 4 = -1 - 4x   |+4x 
x + 4 = -1      |-4 
x = -5 
L = {-5}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Arbeitsblatt</vt:lpstr>
      <vt:lpstr>Graph</vt:lpstr>
      <vt:lpstr>Trigo</vt:lpstr>
      <vt:lpstr>Umform</vt:lpstr>
      <vt:lpstr>Nullst</vt:lpstr>
      <vt:lpstr>Nullst2</vt:lpstr>
      <vt:lpstr>GS</vt:lpstr>
      <vt:lpstr>GS2</vt:lpstr>
      <vt:lpstr>Gleich</vt:lpstr>
      <vt:lpstr>Gleich2</vt:lpstr>
      <vt:lpstr>Term1</vt:lpstr>
      <vt:lpstr>Term2</vt:lpstr>
      <vt:lpstr>Term3</vt:lpstr>
      <vt:lpstr>Term4</vt:lpstr>
      <vt:lpstr>Lin1</vt:lpstr>
      <vt:lpstr>Lin2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2022-07-11T08:52:32Z</cp:lastPrinted>
  <dcterms:created xsi:type="dcterms:W3CDTF">2009-10-08T17:52:09Z</dcterms:created>
  <dcterms:modified xsi:type="dcterms:W3CDTF">2023-06-30T17:00:41Z</dcterms:modified>
</cp:coreProperties>
</file>