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eiten\SIW\"/>
    </mc:Choice>
  </mc:AlternateContent>
  <xr:revisionPtr revIDLastSave="0" documentId="13_ncr:1_{2E2685B4-7AB4-44E4-9100-AB7749D2409D}" xr6:coauthVersionLast="47" xr6:coauthVersionMax="47" xr10:uidLastSave="{00000000-0000-0000-0000-000000000000}"/>
  <bookViews>
    <workbookView xWindow="-110" yWindow="-110" windowWidth="19420" windowHeight="10560" xr2:uid="{D832DBB4-C701-4AC1-94D7-469042E0D282}"/>
  </bookViews>
  <sheets>
    <sheet name="Arbeitsblatt" sheetId="2" r:id="rId1"/>
    <sheet name="Tabelle1" sheetId="1" r:id="rId2"/>
  </sheets>
  <definedNames>
    <definedName name="_xlnm.Print_Area" localSheetId="0">Arbeitsblatt!$A$1:$I$101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3" i="2" l="1"/>
  <c r="A64" i="2" s="1"/>
  <c r="B59" i="2"/>
  <c r="B55" i="2"/>
  <c r="G4" i="1"/>
  <c r="H4" i="1"/>
  <c r="G5" i="1"/>
  <c r="H5" i="1"/>
  <c r="G6" i="1"/>
  <c r="M6" i="1" s="1"/>
  <c r="H6" i="1"/>
  <c r="G7" i="1"/>
  <c r="R7" i="1" s="1"/>
  <c r="H7" i="1"/>
  <c r="G8" i="1"/>
  <c r="H8" i="1"/>
  <c r="G9" i="1"/>
  <c r="H9" i="1"/>
  <c r="G10" i="1"/>
  <c r="H10" i="1"/>
  <c r="G11" i="1"/>
  <c r="H11" i="1"/>
  <c r="G12" i="1"/>
  <c r="R12" i="1" s="1"/>
  <c r="H12" i="1"/>
  <c r="G13" i="1"/>
  <c r="H13" i="1"/>
  <c r="G14" i="1"/>
  <c r="H14" i="1"/>
  <c r="G15" i="1"/>
  <c r="H15" i="1"/>
  <c r="G16" i="1"/>
  <c r="M16" i="1" s="1"/>
  <c r="H16" i="1"/>
  <c r="G17" i="1"/>
  <c r="R17" i="1" s="1"/>
  <c r="H17" i="1"/>
  <c r="G18" i="1"/>
  <c r="H18" i="1"/>
  <c r="G19" i="1"/>
  <c r="H19" i="1"/>
  <c r="G20" i="1"/>
  <c r="H20" i="1"/>
  <c r="G21" i="1"/>
  <c r="H21" i="1"/>
  <c r="G22" i="1"/>
  <c r="R22" i="1" s="1"/>
  <c r="H22" i="1"/>
  <c r="G23" i="1"/>
  <c r="H23" i="1"/>
  <c r="G24" i="1"/>
  <c r="H24" i="1"/>
  <c r="G25" i="1"/>
  <c r="H25" i="1"/>
  <c r="G26" i="1"/>
  <c r="H26" i="1"/>
  <c r="G27" i="1"/>
  <c r="R27" i="1" s="1"/>
  <c r="H27" i="1"/>
  <c r="B3" i="2"/>
  <c r="C3" i="1"/>
  <c r="A59" i="2"/>
  <c r="A60" i="2" s="1"/>
  <c r="A61" i="2" s="1"/>
  <c r="A56" i="2"/>
  <c r="A57" i="2" s="1"/>
  <c r="A7" i="2"/>
  <c r="A8" i="2" s="1"/>
  <c r="A9" i="2" s="1"/>
  <c r="A4" i="2"/>
  <c r="A5" i="2" s="1"/>
  <c r="B1" i="1"/>
  <c r="C1" i="1" s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D27" i="1"/>
  <c r="E27" i="1" s="1"/>
  <c r="C27" i="1"/>
  <c r="B27" i="1"/>
  <c r="D26" i="1"/>
  <c r="E26" i="1" s="1"/>
  <c r="C26" i="1"/>
  <c r="B26" i="1"/>
  <c r="D25" i="1"/>
  <c r="E25" i="1" s="1"/>
  <c r="C25" i="1"/>
  <c r="B25" i="1"/>
  <c r="D24" i="1"/>
  <c r="E24" i="1" s="1"/>
  <c r="R24" i="1" s="1"/>
  <c r="C24" i="1"/>
  <c r="B24" i="1"/>
  <c r="D23" i="1"/>
  <c r="E23" i="1" s="1"/>
  <c r="C23" i="1"/>
  <c r="R23" i="1" s="1"/>
  <c r="B23" i="1"/>
  <c r="D22" i="1"/>
  <c r="E22" i="1" s="1"/>
  <c r="C22" i="1"/>
  <c r="B22" i="1"/>
  <c r="D21" i="1"/>
  <c r="E21" i="1" s="1"/>
  <c r="C21" i="1"/>
  <c r="B21" i="1"/>
  <c r="D20" i="1"/>
  <c r="E20" i="1" s="1"/>
  <c r="C20" i="1"/>
  <c r="B20" i="1"/>
  <c r="D19" i="1"/>
  <c r="E19" i="1" s="1"/>
  <c r="R19" i="1" s="1"/>
  <c r="C19" i="1"/>
  <c r="B19" i="1"/>
  <c r="D18" i="1"/>
  <c r="E18" i="1" s="1"/>
  <c r="C18" i="1"/>
  <c r="R18" i="1" s="1"/>
  <c r="B18" i="1"/>
  <c r="D17" i="1"/>
  <c r="E17" i="1" s="1"/>
  <c r="C17" i="1"/>
  <c r="B17" i="1"/>
  <c r="D16" i="1"/>
  <c r="E16" i="1" s="1"/>
  <c r="C16" i="1"/>
  <c r="B16" i="1"/>
  <c r="D15" i="1"/>
  <c r="E15" i="1" s="1"/>
  <c r="C15" i="1"/>
  <c r="B15" i="1"/>
  <c r="D14" i="1"/>
  <c r="E14" i="1" s="1"/>
  <c r="R14" i="1" s="1"/>
  <c r="C14" i="1"/>
  <c r="B14" i="1"/>
  <c r="D13" i="1"/>
  <c r="E13" i="1" s="1"/>
  <c r="C13" i="1"/>
  <c r="R13" i="1" s="1"/>
  <c r="B13" i="1"/>
  <c r="D12" i="1"/>
  <c r="E12" i="1" s="1"/>
  <c r="C12" i="1"/>
  <c r="B12" i="1"/>
  <c r="D11" i="1"/>
  <c r="E11" i="1" s="1"/>
  <c r="C11" i="1"/>
  <c r="B11" i="1"/>
  <c r="D10" i="1"/>
  <c r="E10" i="1" s="1"/>
  <c r="C10" i="1"/>
  <c r="B10" i="1"/>
  <c r="D9" i="1"/>
  <c r="E9" i="1" s="1"/>
  <c r="R9" i="1" s="1"/>
  <c r="C9" i="1"/>
  <c r="B9" i="1"/>
  <c r="D8" i="1"/>
  <c r="E8" i="1" s="1"/>
  <c r="C8" i="1"/>
  <c r="R8" i="1" s="1"/>
  <c r="B8" i="1"/>
  <c r="B4" i="1"/>
  <c r="B5" i="1"/>
  <c r="B6" i="1"/>
  <c r="B7" i="1"/>
  <c r="D7" i="1"/>
  <c r="E7" i="1" s="1"/>
  <c r="C7" i="1"/>
  <c r="D6" i="1"/>
  <c r="E6" i="1" s="1"/>
  <c r="C6" i="1"/>
  <c r="D5" i="1"/>
  <c r="E5" i="1" s="1"/>
  <c r="C5" i="1"/>
  <c r="D4" i="1"/>
  <c r="E4" i="1" s="1"/>
  <c r="R4" i="1" s="1"/>
  <c r="C4" i="1"/>
  <c r="B3" i="1"/>
  <c r="D3" i="1"/>
  <c r="E3" i="1" s="1"/>
  <c r="H3" i="1"/>
  <c r="G3" i="1"/>
  <c r="A67" i="2" l="1"/>
  <c r="B67" i="2"/>
  <c r="A65" i="2"/>
  <c r="B63" i="2"/>
  <c r="B7" i="2"/>
  <c r="A11" i="2"/>
  <c r="A15" i="2" s="1"/>
  <c r="A19" i="2" s="1"/>
  <c r="I21" i="1"/>
  <c r="J21" i="1" s="1"/>
  <c r="R21" i="1" s="1"/>
  <c r="I26" i="1"/>
  <c r="J26" i="1" s="1"/>
  <c r="R26" i="1" s="1"/>
  <c r="I16" i="1"/>
  <c r="I11" i="1"/>
  <c r="F11" i="1" s="1"/>
  <c r="I6" i="1"/>
  <c r="F6" i="1" s="1"/>
  <c r="K25" i="1"/>
  <c r="K26" i="1"/>
  <c r="K11" i="1"/>
  <c r="K15" i="1"/>
  <c r="K27" i="1"/>
  <c r="K22" i="1"/>
  <c r="K20" i="1"/>
  <c r="K17" i="1"/>
  <c r="K21" i="1"/>
  <c r="K12" i="1"/>
  <c r="K16" i="1"/>
  <c r="K10" i="1"/>
  <c r="K7" i="1"/>
  <c r="K5" i="1"/>
  <c r="K6" i="1"/>
  <c r="I18" i="1"/>
  <c r="F18" i="1" s="1"/>
  <c r="A21" i="1"/>
  <c r="I23" i="1"/>
  <c r="J23" i="1" s="1"/>
  <c r="L23" i="1" s="1"/>
  <c r="A11" i="1"/>
  <c r="A15" i="1"/>
  <c r="I22" i="1"/>
  <c r="F22" i="1" s="1"/>
  <c r="A23" i="1"/>
  <c r="A4" i="1"/>
  <c r="A20" i="1"/>
  <c r="A24" i="1"/>
  <c r="A22" i="1"/>
  <c r="A8" i="1"/>
  <c r="A12" i="1"/>
  <c r="A9" i="1"/>
  <c r="A10" i="1"/>
  <c r="A14" i="1"/>
  <c r="A18" i="1"/>
  <c r="A6" i="1"/>
  <c r="A5" i="1"/>
  <c r="A13" i="1"/>
  <c r="A26" i="1"/>
  <c r="A25" i="1"/>
  <c r="I13" i="1"/>
  <c r="F13" i="1" s="1"/>
  <c r="A27" i="1"/>
  <c r="A17" i="1"/>
  <c r="I25" i="1"/>
  <c r="F25" i="1" s="1"/>
  <c r="A16" i="1"/>
  <c r="I20" i="1"/>
  <c r="J20" i="1" s="1"/>
  <c r="L20" i="1" s="1"/>
  <c r="A7" i="1"/>
  <c r="A19" i="1"/>
  <c r="A3" i="1"/>
  <c r="I17" i="1"/>
  <c r="F17" i="1" s="1"/>
  <c r="I24" i="1"/>
  <c r="I27" i="1"/>
  <c r="F27" i="1" s="1"/>
  <c r="I19" i="1"/>
  <c r="M26" i="1"/>
  <c r="I15" i="1"/>
  <c r="J15" i="1" s="1"/>
  <c r="L15" i="1" s="1"/>
  <c r="I8" i="1"/>
  <c r="I14" i="1"/>
  <c r="F14" i="1" s="1"/>
  <c r="I12" i="1"/>
  <c r="J12" i="1" s="1"/>
  <c r="M21" i="1"/>
  <c r="I10" i="1"/>
  <c r="J10" i="1" s="1"/>
  <c r="L10" i="1" s="1"/>
  <c r="I9" i="1"/>
  <c r="F9" i="1" s="1"/>
  <c r="M11" i="1"/>
  <c r="I7" i="1"/>
  <c r="J7" i="1" s="1"/>
  <c r="I5" i="1"/>
  <c r="J5" i="1" s="1"/>
  <c r="L5" i="1" s="1"/>
  <c r="I4" i="1"/>
  <c r="J4" i="1" s="1"/>
  <c r="L4" i="1" s="1"/>
  <c r="I3" i="1"/>
  <c r="J3" i="1" s="1"/>
  <c r="A68" i="2" l="1"/>
  <c r="A69" i="2" s="1"/>
  <c r="A71" i="2"/>
  <c r="C68" i="2"/>
  <c r="C64" i="2"/>
  <c r="A20" i="2"/>
  <c r="A21" i="2" s="1"/>
  <c r="C21" i="2" s="1"/>
  <c r="A23" i="2"/>
  <c r="B19" i="2"/>
  <c r="F23" i="1"/>
  <c r="K23" i="1" s="1"/>
  <c r="F10" i="1"/>
  <c r="R10" i="1" s="1"/>
  <c r="F26" i="1"/>
  <c r="A12" i="2"/>
  <c r="A13" i="2" s="1"/>
  <c r="C13" i="2" s="1"/>
  <c r="B11" i="2"/>
  <c r="A16" i="2"/>
  <c r="A17" i="2" s="1"/>
  <c r="C17" i="2" s="1"/>
  <c r="B15" i="2"/>
  <c r="F4" i="1"/>
  <c r="K4" i="1" s="1"/>
  <c r="J19" i="1"/>
  <c r="L19" i="1" s="1"/>
  <c r="F19" i="1"/>
  <c r="K19" i="1" s="1"/>
  <c r="F12" i="1"/>
  <c r="N12" i="1" s="1"/>
  <c r="J16" i="1"/>
  <c r="R16" i="1" s="1"/>
  <c r="F16" i="1"/>
  <c r="Q16" i="1" s="1"/>
  <c r="F20" i="1"/>
  <c r="R20" i="1" s="1"/>
  <c r="J24" i="1"/>
  <c r="L24" i="1" s="1"/>
  <c r="F24" i="1"/>
  <c r="K24" i="1" s="1"/>
  <c r="F7" i="1"/>
  <c r="Q7" i="1" s="1"/>
  <c r="J8" i="1"/>
  <c r="L8" i="1" s="1"/>
  <c r="F8" i="1"/>
  <c r="K8" i="1" s="1"/>
  <c r="F5" i="1"/>
  <c r="R5" i="1" s="1"/>
  <c r="F15" i="1"/>
  <c r="R15" i="1" s="1"/>
  <c r="F21" i="1"/>
  <c r="F3" i="1"/>
  <c r="N3" i="1" s="1"/>
  <c r="J18" i="1"/>
  <c r="L18" i="1" s="1"/>
  <c r="J22" i="1"/>
  <c r="J13" i="1"/>
  <c r="L13" i="1" s="1"/>
  <c r="K13" i="1"/>
  <c r="J25" i="1"/>
  <c r="L25" i="1" s="1"/>
  <c r="R25" i="1"/>
  <c r="J17" i="1"/>
  <c r="J27" i="1"/>
  <c r="J11" i="1"/>
  <c r="R11" i="1" s="1"/>
  <c r="J6" i="1"/>
  <c r="R6" i="1" s="1"/>
  <c r="J9" i="1"/>
  <c r="L9" i="1" s="1"/>
  <c r="K9" i="1"/>
  <c r="J14" i="1"/>
  <c r="L14" i="1" s="1"/>
  <c r="K14" i="1"/>
  <c r="R3" i="1"/>
  <c r="C60" i="2"/>
  <c r="C56" i="2"/>
  <c r="L3" i="1"/>
  <c r="Q20" i="1"/>
  <c r="Q15" i="1"/>
  <c r="N15" i="1"/>
  <c r="C9" i="2"/>
  <c r="N20" i="1"/>
  <c r="N10" i="1"/>
  <c r="Q10" i="1"/>
  <c r="Q5" i="1"/>
  <c r="N5" i="1"/>
  <c r="B71" i="2" l="1"/>
  <c r="A75" i="2"/>
  <c r="A72" i="2"/>
  <c r="A24" i="2"/>
  <c r="A25" i="2" s="1"/>
  <c r="C25" i="2" s="1"/>
  <c r="A27" i="2"/>
  <c r="B23" i="2"/>
  <c r="Q23" i="1"/>
  <c r="N23" i="1"/>
  <c r="L22" i="1"/>
  <c r="N18" i="1"/>
  <c r="Q12" i="1"/>
  <c r="N24" i="1"/>
  <c r="Q24" i="1"/>
  <c r="L12" i="1"/>
  <c r="N7" i="1"/>
  <c r="L7" i="1"/>
  <c r="L17" i="1"/>
  <c r="N27" i="1"/>
  <c r="Q14" i="1"/>
  <c r="Q13" i="1"/>
  <c r="Q22" i="1"/>
  <c r="N22" i="1"/>
  <c r="K3" i="1"/>
  <c r="C11" i="2" s="1"/>
  <c r="Q4" i="1"/>
  <c r="N13" i="1"/>
  <c r="Q27" i="1"/>
  <c r="Q19" i="1"/>
  <c r="L16" i="1"/>
  <c r="N16" i="1"/>
  <c r="N14" i="1"/>
  <c r="Q21" i="1"/>
  <c r="L21" i="1"/>
  <c r="N21" i="1"/>
  <c r="Q17" i="1"/>
  <c r="N4" i="1"/>
  <c r="N17" i="1"/>
  <c r="L6" i="1"/>
  <c r="N6" i="1"/>
  <c r="Q6" i="1"/>
  <c r="Q9" i="1"/>
  <c r="L27" i="1"/>
  <c r="N19" i="1"/>
  <c r="L26" i="1"/>
  <c r="Q26" i="1"/>
  <c r="N26" i="1"/>
  <c r="K18" i="1"/>
  <c r="Q18" i="1"/>
  <c r="N9" i="1"/>
  <c r="Q8" i="1"/>
  <c r="N8" i="1"/>
  <c r="Q25" i="1"/>
  <c r="N25" i="1"/>
  <c r="N11" i="1"/>
  <c r="L11" i="1"/>
  <c r="Q11" i="1"/>
  <c r="Q3" i="1"/>
  <c r="C5" i="2"/>
  <c r="C72" i="2" l="1"/>
  <c r="A73" i="2"/>
  <c r="C73" i="2" s="1"/>
  <c r="B75" i="2"/>
  <c r="A79" i="2"/>
  <c r="A76" i="2"/>
  <c r="C75" i="2"/>
  <c r="C79" i="2"/>
  <c r="C71" i="2"/>
  <c r="C65" i="2"/>
  <c r="C69" i="2"/>
  <c r="C63" i="2"/>
  <c r="C67" i="2"/>
  <c r="C23" i="2"/>
  <c r="C24" i="2"/>
  <c r="A28" i="2"/>
  <c r="A29" i="2" s="1"/>
  <c r="C29" i="2" s="1"/>
  <c r="A31" i="2"/>
  <c r="B27" i="2"/>
  <c r="C27" i="2"/>
  <c r="C19" i="2"/>
  <c r="C20" i="2"/>
  <c r="C3" i="2"/>
  <c r="C4" i="2"/>
  <c r="C8" i="2"/>
  <c r="C12" i="2"/>
  <c r="C55" i="2"/>
  <c r="C16" i="2"/>
  <c r="C57" i="2"/>
  <c r="C15" i="2"/>
  <c r="C7" i="2"/>
  <c r="C61" i="2"/>
  <c r="C59" i="2"/>
  <c r="A77" i="2" l="1"/>
  <c r="C77" i="2" s="1"/>
  <c r="C76" i="2"/>
  <c r="C28" i="2"/>
  <c r="B79" i="2"/>
  <c r="A83" i="2"/>
  <c r="A80" i="2"/>
  <c r="A32" i="2"/>
  <c r="A35" i="2"/>
  <c r="B31" i="2"/>
  <c r="C31" i="2"/>
  <c r="C80" i="2" l="1"/>
  <c r="A81" i="2"/>
  <c r="C81" i="2" s="1"/>
  <c r="A84" i="2"/>
  <c r="A87" i="2"/>
  <c r="B83" i="2"/>
  <c r="C83" i="2"/>
  <c r="A33" i="2"/>
  <c r="C33" i="2" s="1"/>
  <c r="C32" i="2"/>
  <c r="B35" i="2"/>
  <c r="A39" i="2"/>
  <c r="A43" i="2" s="1"/>
  <c r="A36" i="2"/>
  <c r="C35" i="2"/>
  <c r="A88" i="2" l="1"/>
  <c r="A91" i="2"/>
  <c r="B87" i="2"/>
  <c r="C87" i="2"/>
  <c r="A85" i="2"/>
  <c r="C85" i="2" s="1"/>
  <c r="C84" i="2"/>
  <c r="A44" i="2"/>
  <c r="A47" i="2"/>
  <c r="B43" i="2"/>
  <c r="C43" i="2"/>
  <c r="A37" i="2"/>
  <c r="C37" i="2" s="1"/>
  <c r="C36" i="2"/>
  <c r="A40" i="2"/>
  <c r="B39" i="2"/>
  <c r="C39" i="2"/>
  <c r="B47" i="2" l="1"/>
  <c r="A48" i="2"/>
  <c r="C47" i="2"/>
  <c r="A92" i="2"/>
  <c r="A95" i="2"/>
  <c r="B91" i="2"/>
  <c r="C91" i="2"/>
  <c r="A45" i="2"/>
  <c r="C45" i="2" s="1"/>
  <c r="C44" i="2"/>
  <c r="A89" i="2"/>
  <c r="C89" i="2" s="1"/>
  <c r="C88" i="2"/>
  <c r="A41" i="2"/>
  <c r="C41" i="2" s="1"/>
  <c r="C40" i="2"/>
  <c r="A93" i="2" l="1"/>
  <c r="C93" i="2" s="1"/>
  <c r="C92" i="2"/>
  <c r="A96" i="2"/>
  <c r="A99" i="2"/>
  <c r="B95" i="2"/>
  <c r="C95" i="2"/>
  <c r="A49" i="2"/>
  <c r="C49" i="2" s="1"/>
  <c r="C48" i="2"/>
  <c r="A100" i="2" l="1"/>
  <c r="B99" i="2"/>
  <c r="C99" i="2"/>
  <c r="A97" i="2"/>
  <c r="C97" i="2" s="1"/>
  <c r="C96" i="2"/>
  <c r="A101" i="2" l="1"/>
  <c r="C101" i="2" s="1"/>
  <c r="C100" i="2"/>
</calcChain>
</file>

<file path=xl/sharedStrings.xml><?xml version="1.0" encoding="utf-8"?>
<sst xmlns="http://schemas.openxmlformats.org/spreadsheetml/2006/main" count="87" uniqueCount="27">
  <si>
    <t>Lambda</t>
  </si>
  <si>
    <t>d</t>
  </si>
  <si>
    <t>s</t>
  </si>
  <si>
    <t>k</t>
  </si>
  <si>
    <t>a</t>
  </si>
  <si>
    <t>a1</t>
  </si>
  <si>
    <t>a (cm)</t>
  </si>
  <si>
    <t>d (mm)</t>
  </si>
  <si>
    <t xml:space="preserve">Bestimme die Wellenlänge des verwendeten Lichts. </t>
  </si>
  <si>
    <t>Gesucht</t>
  </si>
  <si>
    <t>Gegeben:</t>
  </si>
  <si>
    <t>Gesucht:</t>
  </si>
  <si>
    <t>λ</t>
  </si>
  <si>
    <t>Formel</t>
  </si>
  <si>
    <t>λ = (d · a) : (k · s)</t>
  </si>
  <si>
    <t>Aufgabe 1</t>
  </si>
  <si>
    <t>Aufgabe 2</t>
  </si>
  <si>
    <t>d = (k · λ · s) : a</t>
  </si>
  <si>
    <t xml:space="preserve">Bestimme den Abstand des Schirms. </t>
  </si>
  <si>
    <t>Bestimme den Spaltenabstand des Doppelspalts.</t>
  </si>
  <si>
    <t>Um das wievielte Maximum handelt es sich?</t>
  </si>
  <si>
    <t>s = (d · a) : (k · λ)</t>
  </si>
  <si>
    <t>a = (k · λ · s) : d</t>
  </si>
  <si>
    <t>k = (d · a) : (s · λ)</t>
  </si>
  <si>
    <t>Lösungen:</t>
  </si>
  <si>
    <t>Aufgaben zum Doppelspalt</t>
  </si>
  <si>
    <t xml:space="preserve">www.schlauistwow.de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</si>
</sst>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1" fontId="0" fillId="0" borderId="0" xfId="0" applyNumberFormat="1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C1B3D-E17D-4559-A630-06CF1F14033E}">
  <dimension ref="A1:I101"/>
  <sheetViews>
    <sheetView tabSelected="1" topLeftCell="A48" workbookViewId="0">
      <selection activeCell="F56" sqref="F56"/>
    </sheetView>
  </sheetViews>
  <sheetFormatPr baseColWidth="10" defaultRowHeight="15.5" x14ac:dyDescent="0.35"/>
  <cols>
    <col min="1" max="1" width="3.453125" style="8" customWidth="1"/>
    <col min="2" max="2" width="3.7265625" style="4" customWidth="1"/>
    <col min="3" max="16384" width="10.90625" style="4"/>
  </cols>
  <sheetData>
    <row r="1" spans="1:9" ht="20" customHeight="1" x14ac:dyDescent="0.35">
      <c r="A1" s="10" t="s">
        <v>25</v>
      </c>
      <c r="B1" s="10"/>
      <c r="C1" s="10"/>
      <c r="D1" s="10"/>
      <c r="E1" s="10"/>
      <c r="F1" s="10"/>
      <c r="G1" s="10"/>
      <c r="H1" s="10"/>
      <c r="I1" s="10"/>
    </row>
    <row r="3" spans="1:9" x14ac:dyDescent="0.35">
      <c r="A3" s="8">
        <v>1</v>
      </c>
      <c r="B3" s="4" t="str">
        <f>A3&amp;"."</f>
        <v>1.</v>
      </c>
      <c r="C3" s="4" t="str">
        <f ca="1">VLOOKUP(A3,Tabelle1!$A$3:$R$27,11,FALSE)</f>
        <v>Licht mit der Wellenlänge 737 nm trifft auf einen Spalt mit Spaltabstand 0,05 mm.</v>
      </c>
    </row>
    <row r="4" spans="1:9" x14ac:dyDescent="0.35">
      <c r="A4" s="8">
        <f>A3</f>
        <v>1</v>
      </c>
      <c r="C4" s="4" t="str">
        <f ca="1">VLOOKUP(A4,Tabelle1!$A$3:$R$27,12,FALSE)</f>
        <v>Am 1,97 m entfernten Schirm wird im Abstand von 8,7 cm ein Maximum gemessen.</v>
      </c>
    </row>
    <row r="5" spans="1:9" x14ac:dyDescent="0.35">
      <c r="A5" s="8">
        <f>A4</f>
        <v>1</v>
      </c>
      <c r="C5" s="4" t="str">
        <f ca="1">VLOOKUP(A5,Tabelle1!$A$3:$R$27,13,FALSE)</f>
        <v>Um das wievielte Maximum handelt es sich?</v>
      </c>
    </row>
    <row r="6" spans="1:9" s="7" customFormat="1" ht="7" customHeight="1" x14ac:dyDescent="0.35">
      <c r="A6" s="8"/>
    </row>
    <row r="7" spans="1:9" x14ac:dyDescent="0.35">
      <c r="A7" s="8">
        <f>A3+1</f>
        <v>2</v>
      </c>
      <c r="B7" s="7" t="str">
        <f>A7&amp;"."</f>
        <v>2.</v>
      </c>
      <c r="C7" s="4" t="str">
        <f ca="1">VLOOKUP(A7,Tabelle1!$A$3:$R$27,11,FALSE)</f>
        <v xml:space="preserve">Licht trifft nach einem Doppelspalt mit der Spaltbreite 0,07 mm auf einen 2,01 m </v>
      </c>
    </row>
    <row r="8" spans="1:9" x14ac:dyDescent="0.35">
      <c r="A8" s="8">
        <f>A7</f>
        <v>2</v>
      </c>
      <c r="C8" s="4" t="str">
        <f ca="1">VLOOKUP(A8,Tabelle1!$A$3:$R$27,12,FALSE)</f>
        <v>entfernten Schirm. Das 3. Maximum hat einen Abstand von 4,8 cm.</v>
      </c>
    </row>
    <row r="9" spans="1:9" x14ac:dyDescent="0.35">
      <c r="A9" s="8">
        <f>A8</f>
        <v>2</v>
      </c>
      <c r="C9" s="4" t="str">
        <f ca="1">VLOOKUP(A9,Tabelle1!$A$3:$R$27,13,FALSE)</f>
        <v xml:space="preserve">Bestimme die Wellenlänge des verwendeten Lichts. </v>
      </c>
    </row>
    <row r="10" spans="1:9" s="7" customFormat="1" ht="7" customHeight="1" x14ac:dyDescent="0.35">
      <c r="A10" s="8"/>
    </row>
    <row r="11" spans="1:9" x14ac:dyDescent="0.35">
      <c r="A11" s="8">
        <f>A7+1</f>
        <v>3</v>
      </c>
      <c r="B11" s="7" t="str">
        <f>A11&amp;"."</f>
        <v>3.</v>
      </c>
      <c r="C11" s="4" t="str">
        <f ca="1">VLOOKUP(A11,Tabelle1!$A$3:$R$27,11,FALSE)</f>
        <v>Licht mit der Wellenlänge 636 nm trifft auf einen Spalt mit Spaltabstand 0,01 mm.</v>
      </c>
    </row>
    <row r="12" spans="1:9" x14ac:dyDescent="0.35">
      <c r="A12" s="8">
        <f>A11</f>
        <v>3</v>
      </c>
      <c r="C12" s="4" t="str">
        <f ca="1">VLOOKUP(A12,Tabelle1!$A$3:$R$27,12,FALSE)</f>
        <v>Das 3. Maximum hat einen Abstand von 5,7 cm.</v>
      </c>
    </row>
    <row r="13" spans="1:9" x14ac:dyDescent="0.35">
      <c r="A13" s="8">
        <f>A12</f>
        <v>3</v>
      </c>
      <c r="C13" s="4" t="str">
        <f ca="1">VLOOKUP(A13,Tabelle1!$A$3:$R$27,13,FALSE)</f>
        <v xml:space="preserve">Bestimme den Abstand des Schirms. </v>
      </c>
    </row>
    <row r="14" spans="1:9" ht="7" customHeight="1" x14ac:dyDescent="0.35"/>
    <row r="15" spans="1:9" x14ac:dyDescent="0.35">
      <c r="A15" s="8">
        <f>A11+1</f>
        <v>4</v>
      </c>
      <c r="B15" s="7" t="str">
        <f>A15&amp;"."</f>
        <v>4.</v>
      </c>
      <c r="C15" s="4" t="str">
        <f ca="1">VLOOKUP(A15,Tabelle1!$A$3:$R$27,11,FALSE)</f>
        <v>Licht mit der Wellenlänge 464 nm trifft auf einen 3,62 m entfernten Schirm.</v>
      </c>
    </row>
    <row r="16" spans="1:9" x14ac:dyDescent="0.35">
      <c r="A16" s="8">
        <f>A15</f>
        <v>4</v>
      </c>
      <c r="C16" s="4" t="str">
        <f ca="1">VLOOKUP(A16,Tabelle1!$A$3:$R$27,12,FALSE)</f>
        <v>Das 2. Maximum hat einen Abstand von 4,2 cm.</v>
      </c>
    </row>
    <row r="17" spans="1:3" x14ac:dyDescent="0.35">
      <c r="A17" s="8">
        <f>A16</f>
        <v>4</v>
      </c>
      <c r="C17" s="4" t="str">
        <f ca="1">VLOOKUP(A17,Tabelle1!$A$3:$R$27,13,FALSE)</f>
        <v>Bestimme den Spaltenabstand des Doppelspalts.</v>
      </c>
    </row>
    <row r="18" spans="1:3" s="7" customFormat="1" ht="7" customHeight="1" x14ac:dyDescent="0.35">
      <c r="A18" s="8"/>
    </row>
    <row r="19" spans="1:3" s="7" customFormat="1" x14ac:dyDescent="0.35">
      <c r="A19" s="8">
        <f>A15+1</f>
        <v>5</v>
      </c>
      <c r="B19" s="7" t="str">
        <f>A19&amp;"."</f>
        <v>5.</v>
      </c>
      <c r="C19" s="7" t="str">
        <f ca="1">VLOOKUP(A19,Tabelle1!$A$3:$R$27,11,FALSE)</f>
        <v>Licht mit der Wellenlänge 602 nm trifft auf einen Spalt mit Spaltabstand 0,02 mm.</v>
      </c>
    </row>
    <row r="20" spans="1:3" s="7" customFormat="1" x14ac:dyDescent="0.35">
      <c r="A20" s="8">
        <f>A19</f>
        <v>5</v>
      </c>
      <c r="C20" s="7" t="str">
        <f ca="1">VLOOKUP(A20,Tabelle1!$A$3:$R$27,12,FALSE)</f>
        <v>Das 2. Maximum hat einen Abstand von 5,4 cm.</v>
      </c>
    </row>
    <row r="21" spans="1:3" s="7" customFormat="1" x14ac:dyDescent="0.35">
      <c r="A21" s="8">
        <f>A20</f>
        <v>5</v>
      </c>
      <c r="C21" s="7" t="str">
        <f ca="1">VLOOKUP(A21,Tabelle1!$A$3:$R$27,13,FALSE)</f>
        <v xml:space="preserve">Bestimme den Abstand des Schirms. </v>
      </c>
    </row>
    <row r="22" spans="1:3" s="7" customFormat="1" ht="7" customHeight="1" x14ac:dyDescent="0.35">
      <c r="A22" s="8"/>
    </row>
    <row r="23" spans="1:3" s="7" customFormat="1" x14ac:dyDescent="0.35">
      <c r="A23" s="8">
        <f>A19+1</f>
        <v>6</v>
      </c>
      <c r="B23" s="7" t="str">
        <f>A23&amp;"."</f>
        <v>6.</v>
      </c>
      <c r="C23" s="7" t="str">
        <f ca="1">VLOOKUP(A23,Tabelle1!$A$3:$R$27,11,FALSE)</f>
        <v>Licht mit der Wellenlänge 427 nm trifft auf einen Spalt mit Spaltabstand 0,02 mm.</v>
      </c>
    </row>
    <row r="24" spans="1:3" s="7" customFormat="1" x14ac:dyDescent="0.35">
      <c r="A24" s="8">
        <f>A23</f>
        <v>6</v>
      </c>
      <c r="C24" s="7" t="str">
        <f ca="1">VLOOKUP(A24,Tabelle1!$A$3:$R$27,12,FALSE)</f>
        <v>Am 0,66 m entfernten Schirm wird das 1. Maximum gemessen.</v>
      </c>
    </row>
    <row r="25" spans="1:3" s="7" customFormat="1" x14ac:dyDescent="0.35">
      <c r="A25" s="8">
        <f>A24</f>
        <v>6</v>
      </c>
      <c r="C25" s="7" t="str">
        <f ca="1">VLOOKUP(A25,Tabelle1!$A$3:$R$27,13,FALSE)</f>
        <v xml:space="preserve">Bestimme den Abstand des 1. Maximums vom 0. Maximum. </v>
      </c>
    </row>
    <row r="26" spans="1:3" s="7" customFormat="1" ht="7" customHeight="1" x14ac:dyDescent="0.35">
      <c r="A26" s="8"/>
    </row>
    <row r="27" spans="1:3" s="7" customFormat="1" x14ac:dyDescent="0.35">
      <c r="A27" s="8">
        <f>A23+1</f>
        <v>7</v>
      </c>
      <c r="B27" s="7" t="str">
        <f>A27&amp;"."</f>
        <v>7.</v>
      </c>
      <c r="C27" s="7" t="str">
        <f ca="1">VLOOKUP(A27,Tabelle1!$A$3:$R$27,11,FALSE)</f>
        <v xml:space="preserve">Licht trifft nach einem Doppelspalt mit der Spaltbreite 0,01 mm auf einen 0,29 m </v>
      </c>
    </row>
    <row r="28" spans="1:3" s="7" customFormat="1" x14ac:dyDescent="0.35">
      <c r="A28" s="8">
        <f>A27</f>
        <v>7</v>
      </c>
      <c r="C28" s="7" t="str">
        <f ca="1">VLOOKUP(A28,Tabelle1!$A$3:$R$27,12,FALSE)</f>
        <v>entfernten Schirm. Das 2. Maximum hat einen Abstand von 2,8 cm.</v>
      </c>
    </row>
    <row r="29" spans="1:3" s="7" customFormat="1" x14ac:dyDescent="0.35">
      <c r="A29" s="8">
        <f>A28</f>
        <v>7</v>
      </c>
      <c r="C29" s="7" t="str">
        <f ca="1">VLOOKUP(A29,Tabelle1!$A$3:$R$27,13,FALSE)</f>
        <v xml:space="preserve">Bestimme die Wellenlänge des verwendeten Lichts. </v>
      </c>
    </row>
    <row r="30" spans="1:3" s="7" customFormat="1" ht="7" customHeight="1" x14ac:dyDescent="0.35">
      <c r="A30" s="8"/>
    </row>
    <row r="31" spans="1:3" s="7" customFormat="1" x14ac:dyDescent="0.35">
      <c r="A31" s="8">
        <f>A27+1</f>
        <v>8</v>
      </c>
      <c r="B31" s="7" t="str">
        <f>A31&amp;"."</f>
        <v>8.</v>
      </c>
      <c r="C31" s="7" t="str">
        <f ca="1">VLOOKUP(A31,Tabelle1!$A$3:$R$27,11,FALSE)</f>
        <v>Licht mit der Wellenlänge 434 nm trifft auf einen Spalt mit Spaltabstand 0,09 mm.</v>
      </c>
    </row>
    <row r="32" spans="1:3" s="7" customFormat="1" x14ac:dyDescent="0.35">
      <c r="A32" s="8">
        <f>A31</f>
        <v>8</v>
      </c>
      <c r="C32" s="7" t="str">
        <f ca="1">VLOOKUP(A32,Tabelle1!$A$3:$R$27,12,FALSE)</f>
        <v>Das 1. Maximum hat einen Abstand von 3 cm.</v>
      </c>
    </row>
    <row r="33" spans="1:3" s="7" customFormat="1" x14ac:dyDescent="0.35">
      <c r="A33" s="8">
        <f>A32</f>
        <v>8</v>
      </c>
      <c r="C33" s="7" t="str">
        <f ca="1">VLOOKUP(A33,Tabelle1!$A$3:$R$27,13,FALSE)</f>
        <v xml:space="preserve">Bestimme den Abstand des Schirms. </v>
      </c>
    </row>
    <row r="34" spans="1:3" s="7" customFormat="1" ht="7" customHeight="1" x14ac:dyDescent="0.35">
      <c r="A34" s="8"/>
    </row>
    <row r="35" spans="1:3" s="7" customFormat="1" x14ac:dyDescent="0.35">
      <c r="A35" s="8">
        <f>A31+1</f>
        <v>9</v>
      </c>
      <c r="B35" s="7" t="str">
        <f>A35&amp;"."</f>
        <v>9.</v>
      </c>
      <c r="C35" s="7" t="str">
        <f ca="1">VLOOKUP(A35,Tabelle1!$A$3:$R$27,11,FALSE)</f>
        <v>Licht mit der Wellenlänge 405 nm trifft auf einen 0,64 m entfernten Schirm.</v>
      </c>
    </row>
    <row r="36" spans="1:3" s="7" customFormat="1" x14ac:dyDescent="0.35">
      <c r="A36" s="8">
        <f>A35</f>
        <v>9</v>
      </c>
      <c r="C36" s="7" t="str">
        <f ca="1">VLOOKUP(A36,Tabelle1!$A$3:$R$27,12,FALSE)</f>
        <v>Das 3. Maximum hat einen Abstand von 7,8 cm.</v>
      </c>
    </row>
    <row r="37" spans="1:3" s="7" customFormat="1" x14ac:dyDescent="0.35">
      <c r="A37" s="8">
        <f>A36</f>
        <v>9</v>
      </c>
      <c r="C37" s="7" t="str">
        <f ca="1">VLOOKUP(A37,Tabelle1!$A$3:$R$27,13,FALSE)</f>
        <v>Bestimme den Spaltenabstand des Doppelspalts.</v>
      </c>
    </row>
    <row r="38" spans="1:3" s="7" customFormat="1" ht="7" customHeight="1" x14ac:dyDescent="0.35">
      <c r="A38" s="8"/>
    </row>
    <row r="39" spans="1:3" s="7" customFormat="1" x14ac:dyDescent="0.35">
      <c r="A39" s="8">
        <f>A35+1</f>
        <v>10</v>
      </c>
      <c r="B39" s="7" t="str">
        <f>A39&amp;"."</f>
        <v>10.</v>
      </c>
      <c r="C39" s="7" t="str">
        <f ca="1">VLOOKUP(A39,Tabelle1!$A$3:$R$27,11,FALSE)</f>
        <v xml:space="preserve">Licht trifft nach einem Doppelspalt mit der Spaltbreite 0,06 mm auf einen 2,24 m </v>
      </c>
    </row>
    <row r="40" spans="1:3" s="7" customFormat="1" x14ac:dyDescent="0.35">
      <c r="A40" s="8">
        <f>A39</f>
        <v>10</v>
      </c>
      <c r="C40" s="7" t="str">
        <f ca="1">VLOOKUP(A40,Tabelle1!$A$3:$R$27,12,FALSE)</f>
        <v>entfernten Schirm. Das 3. Maximum hat einen Abstand von 6,9 cm.</v>
      </c>
    </row>
    <row r="41" spans="1:3" s="7" customFormat="1" x14ac:dyDescent="0.35">
      <c r="A41" s="8">
        <f>A40</f>
        <v>10</v>
      </c>
      <c r="C41" s="7" t="str">
        <f ca="1">VLOOKUP(A41,Tabelle1!$A$3:$R$27,13,FALSE)</f>
        <v xml:space="preserve">Bestimme die Wellenlänge des verwendeten Lichts. </v>
      </c>
    </row>
    <row r="42" spans="1:3" s="7" customFormat="1" ht="7" customHeight="1" x14ac:dyDescent="0.35">
      <c r="A42" s="8"/>
    </row>
    <row r="43" spans="1:3" s="7" customFormat="1" x14ac:dyDescent="0.35">
      <c r="A43" s="8">
        <f>A39+1</f>
        <v>11</v>
      </c>
      <c r="B43" s="7" t="str">
        <f>A43&amp;"."</f>
        <v>11.</v>
      </c>
      <c r="C43" s="7" t="str">
        <f ca="1">VLOOKUP(A43,Tabelle1!$A$3:$R$27,11,FALSE)</f>
        <v>Licht mit der Wellenlänge 550 nm trifft auf einen Spalt mit Spaltabstand 0,08 mm.</v>
      </c>
    </row>
    <row r="44" spans="1:3" s="7" customFormat="1" x14ac:dyDescent="0.35">
      <c r="A44" s="8">
        <f>A43</f>
        <v>11</v>
      </c>
      <c r="C44" s="7" t="str">
        <f ca="1">VLOOKUP(A44,Tabelle1!$A$3:$R$27,12,FALSE)</f>
        <v>Am 3,64 m entfernten Schirm wird das 3. Maximum gemessen.</v>
      </c>
    </row>
    <row r="45" spans="1:3" s="7" customFormat="1" x14ac:dyDescent="0.35">
      <c r="A45" s="8">
        <f>A44</f>
        <v>11</v>
      </c>
      <c r="C45" s="7" t="str">
        <f ca="1">VLOOKUP(A45,Tabelle1!$A$3:$R$27,13,FALSE)</f>
        <v xml:space="preserve">Bestimme den Abstand des 3. Maximums vom 0. Maximum. </v>
      </c>
    </row>
    <row r="46" spans="1:3" s="7" customFormat="1" ht="7" customHeight="1" x14ac:dyDescent="0.35">
      <c r="A46" s="8"/>
    </row>
    <row r="47" spans="1:3" s="7" customFormat="1" x14ac:dyDescent="0.35">
      <c r="A47" s="8">
        <f>A43+1</f>
        <v>12</v>
      </c>
      <c r="B47" s="7" t="str">
        <f>A47&amp;"."</f>
        <v>12.</v>
      </c>
      <c r="C47" s="7" t="str">
        <f ca="1">VLOOKUP(A47,Tabelle1!$A$3:$R$27,11,FALSE)</f>
        <v>Licht mit der Wellenlänge 509 nm trifft auf einen Spalt mit Spaltabstand 0,04 mm.</v>
      </c>
    </row>
    <row r="48" spans="1:3" s="7" customFormat="1" x14ac:dyDescent="0.35">
      <c r="A48" s="8">
        <f>A47</f>
        <v>12</v>
      </c>
      <c r="C48" s="7" t="str">
        <f ca="1">VLOOKUP(A48,Tabelle1!$A$3:$R$27,12,FALSE)</f>
        <v>Am 1,49 m entfernten Schirm wird das 3. Maximum gemessen.</v>
      </c>
    </row>
    <row r="49" spans="1:9" s="7" customFormat="1" x14ac:dyDescent="0.35">
      <c r="A49" s="8">
        <f>A48</f>
        <v>12</v>
      </c>
      <c r="C49" s="7" t="str">
        <f ca="1">VLOOKUP(A49,Tabelle1!$A$3:$R$27,13,FALSE)</f>
        <v xml:space="preserve">Bestimme den Abstand des 3. Maximums vom 0. Maximum. </v>
      </c>
    </row>
    <row r="50" spans="1:9" s="7" customFormat="1" x14ac:dyDescent="0.35">
      <c r="A50" s="8"/>
    </row>
    <row r="51" spans="1:9" ht="20" customHeight="1" x14ac:dyDescent="0.35">
      <c r="A51" s="10" t="s">
        <v>26</v>
      </c>
      <c r="B51" s="10"/>
      <c r="C51" s="10"/>
      <c r="D51" s="10"/>
      <c r="E51" s="10"/>
      <c r="F51" s="10"/>
      <c r="G51" s="10"/>
      <c r="H51" s="10"/>
      <c r="I51" s="10"/>
    </row>
    <row r="52" spans="1:9" s="7" customFormat="1" x14ac:dyDescent="0.35">
      <c r="A52" s="11"/>
      <c r="B52" s="9"/>
      <c r="C52" s="9"/>
      <c r="D52" s="9"/>
      <c r="E52" s="9"/>
      <c r="F52" s="9"/>
      <c r="G52" s="9"/>
      <c r="H52" s="9"/>
      <c r="I52" s="9"/>
    </row>
    <row r="53" spans="1:9" x14ac:dyDescent="0.35">
      <c r="B53" s="5" t="s">
        <v>24</v>
      </c>
    </row>
    <row r="54" spans="1:9" s="7" customFormat="1" ht="7" customHeight="1" x14ac:dyDescent="0.35">
      <c r="A54" s="8"/>
    </row>
    <row r="55" spans="1:9" x14ac:dyDescent="0.35">
      <c r="A55" s="8">
        <v>1</v>
      </c>
      <c r="B55" s="7" t="str">
        <f>A55&amp;"."</f>
        <v>1.</v>
      </c>
      <c r="C55" s="4" t="str">
        <f ca="1">"Gegeben: "&amp;VLOOKUP(A55,Tabelle1!$A$3:$R$27,14,FALSE)&amp;" , Gesucht: "&amp;VLOOKUP(A55,Tabelle1!$A$3:$R$27,15,FALSE)</f>
        <v>Gegeben: λ = 737 nm, d = 0,05 mm, s = 1,97 m, a = 8,7 cm , Gesucht: k</v>
      </c>
    </row>
    <row r="56" spans="1:9" x14ac:dyDescent="0.35">
      <c r="A56" s="8">
        <f>A55</f>
        <v>1</v>
      </c>
      <c r="C56" s="4" t="str">
        <f ca="1">VLOOKUP(A56,Tabelle1!$A$3:$R$27,16,FALSE)</f>
        <v>k = (d · a) : (s · λ)</v>
      </c>
    </row>
    <row r="57" spans="1:9" x14ac:dyDescent="0.35">
      <c r="A57" s="8">
        <f>A56</f>
        <v>1</v>
      </c>
      <c r="C57" s="4" t="str">
        <f ca="1">VLOOKUP(A57,Tabelle1!$A$3:$R$27,17,FALSE)&amp;" "&amp;VLOOKUP(A57,Tabelle1!$A$3:$R$27,18,FALSE)</f>
        <v>= (0,05 mm · 8,7 cm ) : (1,97 m · 737 nm ) = 3</v>
      </c>
    </row>
    <row r="58" spans="1:9" s="7" customFormat="1" ht="7" customHeight="1" x14ac:dyDescent="0.35">
      <c r="A58" s="8"/>
    </row>
    <row r="59" spans="1:9" x14ac:dyDescent="0.35">
      <c r="A59" s="8">
        <f>A55+1</f>
        <v>2</v>
      </c>
      <c r="B59" s="7" t="str">
        <f>A59&amp;"."</f>
        <v>2.</v>
      </c>
      <c r="C59" s="4" t="str">
        <f ca="1">"Gegeben: "&amp;VLOOKUP(A59,Tabelle1!$A$3:$R$27,14,FALSE)&amp;" , Gesucht: "&amp;VLOOKUP(A59,Tabelle1!$A$3:$R$27,15,FALSE)</f>
        <v>Gegeben: d = 0,07 mm, s = 2,01 m, k = 3, a = 4,8 cm , Gesucht: λ</v>
      </c>
    </row>
    <row r="60" spans="1:9" x14ac:dyDescent="0.35">
      <c r="A60" s="8">
        <f>A59</f>
        <v>2</v>
      </c>
      <c r="C60" s="4" t="str">
        <f ca="1">VLOOKUP(A60,Tabelle1!$A$3:$R$27,16,FALSE)</f>
        <v>λ = (d · a) : (k · s)</v>
      </c>
    </row>
    <row r="61" spans="1:9" x14ac:dyDescent="0.35">
      <c r="A61" s="8">
        <f>A60</f>
        <v>2</v>
      </c>
      <c r="C61" s="4" t="str">
        <f ca="1">VLOOKUP(A61,Tabelle1!$A$3:$R$27,17,FALSE)&amp;" "&amp;VLOOKUP(A61,Tabelle1!$A$3:$R$27,18,FALSE)</f>
        <v>= (0,07 mm · 4,8 cm ) : (3 · 2,01 m ) = 556 nm</v>
      </c>
    </row>
    <row r="62" spans="1:9" s="7" customFormat="1" ht="7" customHeight="1" x14ac:dyDescent="0.35">
      <c r="A62" s="8"/>
    </row>
    <row r="63" spans="1:9" s="7" customFormat="1" x14ac:dyDescent="0.35">
      <c r="A63" s="8">
        <f>A59+1</f>
        <v>3</v>
      </c>
      <c r="B63" s="7" t="str">
        <f>A63&amp;"."</f>
        <v>3.</v>
      </c>
      <c r="C63" s="7" t="str">
        <f ca="1">"Gegeben: "&amp;VLOOKUP(A63,Tabelle1!$A$3:$R$27,14,FALSE)&amp;" , Gesucht: "&amp;VLOOKUP(A63,Tabelle1!$A$3:$R$27,15,FALSE)</f>
        <v>Gegeben: λ = 636 nm, d = 0,01 mm, k = 3, a = 5,7 cm , Gesucht: s</v>
      </c>
    </row>
    <row r="64" spans="1:9" s="7" customFormat="1" x14ac:dyDescent="0.35">
      <c r="A64" s="8">
        <f>A63</f>
        <v>3</v>
      </c>
      <c r="C64" s="7" t="str">
        <f ca="1">VLOOKUP(A64,Tabelle1!$A$3:$R$27,16,FALSE)</f>
        <v>s = (d · a) : (k · λ)</v>
      </c>
    </row>
    <row r="65" spans="1:3" s="7" customFormat="1" x14ac:dyDescent="0.35">
      <c r="A65" s="8">
        <f>A64</f>
        <v>3</v>
      </c>
      <c r="C65" s="7" t="str">
        <f ca="1">VLOOKUP(A65,Tabelle1!$A$3:$R$27,17,FALSE)&amp;" "&amp;VLOOKUP(A65,Tabelle1!$A$3:$R$27,18,FALSE)</f>
        <v>= (0,01 mm · 5,7 cm ) : (3 · 636 nm ) = 0,3 m</v>
      </c>
    </row>
    <row r="66" spans="1:3" s="7" customFormat="1" ht="7" customHeight="1" x14ac:dyDescent="0.35">
      <c r="A66" s="8"/>
    </row>
    <row r="67" spans="1:3" s="7" customFormat="1" x14ac:dyDescent="0.35">
      <c r="A67" s="8">
        <f>A63+1</f>
        <v>4</v>
      </c>
      <c r="B67" s="7" t="str">
        <f>A67&amp;"."</f>
        <v>4.</v>
      </c>
      <c r="C67" s="7" t="str">
        <f ca="1">"Gegeben: "&amp;VLOOKUP(A67,Tabelle1!$A$3:$R$27,14,FALSE)&amp;" , Gesucht: "&amp;VLOOKUP(A67,Tabelle1!$A$3:$R$27,15,FALSE)</f>
        <v>Gegeben: λ = 464 nm, s = 3,62 m, k = 2, a = 4,2 cm , Gesucht: d</v>
      </c>
    </row>
    <row r="68" spans="1:3" s="7" customFormat="1" x14ac:dyDescent="0.35">
      <c r="A68" s="8">
        <f>A67</f>
        <v>4</v>
      </c>
      <c r="C68" s="7" t="str">
        <f ca="1">VLOOKUP(A68,Tabelle1!$A$3:$R$27,16,FALSE)</f>
        <v>d = (k · λ · s) : a</v>
      </c>
    </row>
    <row r="69" spans="1:3" s="7" customFormat="1" x14ac:dyDescent="0.35">
      <c r="A69" s="8">
        <f>A68</f>
        <v>4</v>
      </c>
      <c r="C69" s="7" t="str">
        <f ca="1">VLOOKUP(A69,Tabelle1!$A$3:$R$27,17,FALSE)&amp;" "&amp;VLOOKUP(A69,Tabelle1!$A$3:$R$27,18,FALSE)</f>
        <v>= (2 · 464 nm · 3,62 m) : 4,2 cm = 0,08 mm</v>
      </c>
    </row>
    <row r="70" spans="1:3" s="7" customFormat="1" ht="7" customHeight="1" x14ac:dyDescent="0.35">
      <c r="A70" s="8"/>
    </row>
    <row r="71" spans="1:3" s="7" customFormat="1" x14ac:dyDescent="0.35">
      <c r="A71" s="8">
        <f>A67+1</f>
        <v>5</v>
      </c>
      <c r="B71" s="7" t="str">
        <f>A71&amp;"."</f>
        <v>5.</v>
      </c>
      <c r="C71" s="7" t="str">
        <f ca="1">"Gegeben: "&amp;VLOOKUP(A71,Tabelle1!$A$3:$R$27,14,FALSE)&amp;" , Gesucht: "&amp;VLOOKUP(A71,Tabelle1!$A$3:$R$27,15,FALSE)</f>
        <v>Gegeben: λ = 602 nm, d = 0,02 mm, k = 2, a = 5,4 cm , Gesucht: s</v>
      </c>
    </row>
    <row r="72" spans="1:3" s="7" customFormat="1" x14ac:dyDescent="0.35">
      <c r="A72" s="8">
        <f>A71</f>
        <v>5</v>
      </c>
      <c r="C72" s="7" t="str">
        <f ca="1">VLOOKUP(A72,Tabelle1!$A$3:$R$27,16,FALSE)</f>
        <v>s = (d · a) : (k · λ)</v>
      </c>
    </row>
    <row r="73" spans="1:3" s="7" customFormat="1" x14ac:dyDescent="0.35">
      <c r="A73" s="8">
        <f>A72</f>
        <v>5</v>
      </c>
      <c r="C73" s="7" t="str">
        <f ca="1">VLOOKUP(A73,Tabelle1!$A$3:$R$27,17,FALSE)&amp;" "&amp;VLOOKUP(A73,Tabelle1!$A$3:$R$27,18,FALSE)</f>
        <v>= (0,02 mm · 5,4 cm ) : (2 · 602 nm ) = 0,9 m</v>
      </c>
    </row>
    <row r="74" spans="1:3" s="7" customFormat="1" ht="7" customHeight="1" x14ac:dyDescent="0.35">
      <c r="A74" s="8"/>
    </row>
    <row r="75" spans="1:3" s="7" customFormat="1" x14ac:dyDescent="0.35">
      <c r="A75" s="8">
        <f>A71+1</f>
        <v>6</v>
      </c>
      <c r="B75" s="7" t="str">
        <f>A75&amp;"."</f>
        <v>6.</v>
      </c>
      <c r="C75" s="7" t="str">
        <f ca="1">"Gegeben: "&amp;VLOOKUP(A75,Tabelle1!$A$3:$R$27,14,FALSE)&amp;" , Gesucht: "&amp;VLOOKUP(A75,Tabelle1!$A$3:$R$27,15,FALSE)</f>
        <v>Gegeben: λ = 427 nm, s = 0,66 m, d = 0,02 mm, k = 1 , Gesucht: a</v>
      </c>
    </row>
    <row r="76" spans="1:3" s="7" customFormat="1" x14ac:dyDescent="0.35">
      <c r="A76" s="8">
        <f>A75</f>
        <v>6</v>
      </c>
      <c r="C76" s="7" t="str">
        <f ca="1">VLOOKUP(A76,Tabelle1!$A$3:$R$27,16,FALSE)</f>
        <v>a = (k · λ · s) : d</v>
      </c>
    </row>
    <row r="77" spans="1:3" s="7" customFormat="1" x14ac:dyDescent="0.35">
      <c r="A77" s="8">
        <f>A76</f>
        <v>6</v>
      </c>
      <c r="C77" s="7" t="str">
        <f ca="1">VLOOKUP(A77,Tabelle1!$A$3:$R$27,17,FALSE)&amp;" "&amp;VLOOKUP(A77,Tabelle1!$A$3:$R$27,18,FALSE)</f>
        <v>= (1 · 427 nm · 0,66 m) : 0,02 mm = 1,4 cm</v>
      </c>
    </row>
    <row r="78" spans="1:3" s="7" customFormat="1" ht="7" customHeight="1" x14ac:dyDescent="0.35">
      <c r="A78" s="8"/>
    </row>
    <row r="79" spans="1:3" s="7" customFormat="1" x14ac:dyDescent="0.35">
      <c r="A79" s="8">
        <f>A75+1</f>
        <v>7</v>
      </c>
      <c r="B79" s="7" t="str">
        <f>A79&amp;"."</f>
        <v>7.</v>
      </c>
      <c r="C79" s="7" t="str">
        <f ca="1">"Gegeben: "&amp;VLOOKUP(A79,Tabelle1!$A$3:$R$27,14,FALSE)&amp;" , Gesucht: "&amp;VLOOKUP(A79,Tabelle1!$A$3:$R$27,15,FALSE)</f>
        <v>Gegeben: d = 0,01 mm, s = 0,29 m, k = 2, a = 2,8 cm , Gesucht: λ</v>
      </c>
    </row>
    <row r="80" spans="1:3" s="7" customFormat="1" x14ac:dyDescent="0.35">
      <c r="A80" s="8">
        <f>A79</f>
        <v>7</v>
      </c>
      <c r="C80" s="7" t="str">
        <f ca="1">VLOOKUP(A80,Tabelle1!$A$3:$R$27,16,FALSE)</f>
        <v>λ = (d · a) : (k · s)</v>
      </c>
    </row>
    <row r="81" spans="1:3" s="7" customFormat="1" x14ac:dyDescent="0.35">
      <c r="A81" s="8">
        <f>A80</f>
        <v>7</v>
      </c>
      <c r="C81" s="7" t="str">
        <f ca="1">VLOOKUP(A81,Tabelle1!$A$3:$R$27,17,FALSE)&amp;" "&amp;VLOOKUP(A81,Tabelle1!$A$3:$R$27,18,FALSE)</f>
        <v>= (0,01 mm · 2,8 cm ) : (2 · 0,29 m ) = 489 nm</v>
      </c>
    </row>
    <row r="82" spans="1:3" s="7" customFormat="1" ht="7" customHeight="1" x14ac:dyDescent="0.35">
      <c r="A82" s="8"/>
    </row>
    <row r="83" spans="1:3" s="7" customFormat="1" x14ac:dyDescent="0.35">
      <c r="A83" s="8">
        <f>A79+1</f>
        <v>8</v>
      </c>
      <c r="B83" s="7" t="str">
        <f>A83&amp;"."</f>
        <v>8.</v>
      </c>
      <c r="C83" s="7" t="str">
        <f ca="1">"Gegeben: "&amp;VLOOKUP(A83,Tabelle1!$A$3:$R$27,14,FALSE)&amp;" , Gesucht: "&amp;VLOOKUP(A83,Tabelle1!$A$3:$R$27,15,FALSE)</f>
        <v>Gegeben: λ = 434 nm, d = 0,09 mm, k = 1, a = 3 cm , Gesucht: s</v>
      </c>
    </row>
    <row r="84" spans="1:3" s="7" customFormat="1" x14ac:dyDescent="0.35">
      <c r="A84" s="8">
        <f>A83</f>
        <v>8</v>
      </c>
      <c r="C84" s="7" t="str">
        <f ca="1">VLOOKUP(A84,Tabelle1!$A$3:$R$27,16,FALSE)</f>
        <v>s = (d · a) : (k · λ)</v>
      </c>
    </row>
    <row r="85" spans="1:3" s="7" customFormat="1" x14ac:dyDescent="0.35">
      <c r="A85" s="8">
        <f>A84</f>
        <v>8</v>
      </c>
      <c r="C85" s="7" t="str">
        <f ca="1">VLOOKUP(A85,Tabelle1!$A$3:$R$27,17,FALSE)&amp;" "&amp;VLOOKUP(A85,Tabelle1!$A$3:$R$27,18,FALSE)</f>
        <v>= (0,09 mm · 3 cm ) : (1 · 434 nm ) = 6,22 m</v>
      </c>
    </row>
    <row r="86" spans="1:3" s="7" customFormat="1" ht="7" customHeight="1" x14ac:dyDescent="0.35">
      <c r="A86" s="8"/>
    </row>
    <row r="87" spans="1:3" s="7" customFormat="1" x14ac:dyDescent="0.35">
      <c r="A87" s="8">
        <f>A83+1</f>
        <v>9</v>
      </c>
      <c r="B87" s="7" t="str">
        <f>A87&amp;"."</f>
        <v>9.</v>
      </c>
      <c r="C87" s="7" t="str">
        <f ca="1">"Gegeben: "&amp;VLOOKUP(A87,Tabelle1!$A$3:$R$27,14,FALSE)&amp;" , Gesucht: "&amp;VLOOKUP(A87,Tabelle1!$A$3:$R$27,15,FALSE)</f>
        <v>Gegeben: λ = 405 nm, s = 0,64 m, k = 3, a = 7,8 cm , Gesucht: d</v>
      </c>
    </row>
    <row r="88" spans="1:3" s="7" customFormat="1" x14ac:dyDescent="0.35">
      <c r="A88" s="8">
        <f>A87</f>
        <v>9</v>
      </c>
      <c r="C88" s="7" t="str">
        <f ca="1">VLOOKUP(A88,Tabelle1!$A$3:$R$27,16,FALSE)</f>
        <v>d = (k · λ · s) : a</v>
      </c>
    </row>
    <row r="89" spans="1:3" s="7" customFormat="1" x14ac:dyDescent="0.35">
      <c r="A89" s="8">
        <f>A88</f>
        <v>9</v>
      </c>
      <c r="C89" s="7" t="str">
        <f ca="1">VLOOKUP(A89,Tabelle1!$A$3:$R$27,17,FALSE)&amp;" "&amp;VLOOKUP(A89,Tabelle1!$A$3:$R$27,18,FALSE)</f>
        <v>= (3 · 405 nm · 0,64 m) : 7,8 cm = 0,01 mm</v>
      </c>
    </row>
    <row r="90" spans="1:3" s="7" customFormat="1" ht="7" customHeight="1" x14ac:dyDescent="0.35">
      <c r="A90" s="8"/>
    </row>
    <row r="91" spans="1:3" s="7" customFormat="1" x14ac:dyDescent="0.35">
      <c r="A91" s="8">
        <f>A87+1</f>
        <v>10</v>
      </c>
      <c r="B91" s="7" t="str">
        <f>A91&amp;"."</f>
        <v>10.</v>
      </c>
      <c r="C91" s="7" t="str">
        <f ca="1">"Gegeben: "&amp;VLOOKUP(A91,Tabelle1!$A$3:$R$27,14,FALSE)&amp;" , Gesucht: "&amp;VLOOKUP(A91,Tabelle1!$A$3:$R$27,15,FALSE)</f>
        <v>Gegeben: d = 0,06 mm, s = 2,24 m, k = 3, a = 6,9 cm , Gesucht: λ</v>
      </c>
    </row>
    <row r="92" spans="1:3" s="7" customFormat="1" x14ac:dyDescent="0.35">
      <c r="A92" s="8">
        <f>A91</f>
        <v>10</v>
      </c>
      <c r="C92" s="7" t="str">
        <f ca="1">VLOOKUP(A92,Tabelle1!$A$3:$R$27,16,FALSE)</f>
        <v>λ = (d · a) : (k · s)</v>
      </c>
    </row>
    <row r="93" spans="1:3" s="7" customFormat="1" x14ac:dyDescent="0.35">
      <c r="A93" s="8">
        <f>A92</f>
        <v>10</v>
      </c>
      <c r="C93" s="7" t="str">
        <f ca="1">VLOOKUP(A93,Tabelle1!$A$3:$R$27,17,FALSE)&amp;" "&amp;VLOOKUP(A93,Tabelle1!$A$3:$R$27,18,FALSE)</f>
        <v>= (0,06 mm · 6,9 cm ) : (3 · 2,24 m ) = 616 nm</v>
      </c>
    </row>
    <row r="94" spans="1:3" s="7" customFormat="1" ht="7" customHeight="1" x14ac:dyDescent="0.35">
      <c r="A94" s="8"/>
    </row>
    <row r="95" spans="1:3" s="7" customFormat="1" x14ac:dyDescent="0.35">
      <c r="A95" s="8">
        <f>A91+1</f>
        <v>11</v>
      </c>
      <c r="B95" s="7" t="str">
        <f>A95&amp;"."</f>
        <v>11.</v>
      </c>
      <c r="C95" s="7" t="str">
        <f ca="1">"Gegeben: "&amp;VLOOKUP(A95,Tabelle1!$A$3:$R$27,14,FALSE)&amp;" , Gesucht: "&amp;VLOOKUP(A95,Tabelle1!$A$3:$R$27,15,FALSE)</f>
        <v>Gegeben: λ = 550 nm, s = 3,64 m, d = 0,08 mm, k = 3 , Gesucht: a</v>
      </c>
    </row>
    <row r="96" spans="1:3" s="7" customFormat="1" x14ac:dyDescent="0.35">
      <c r="A96" s="8">
        <f>A95</f>
        <v>11</v>
      </c>
      <c r="C96" s="7" t="str">
        <f ca="1">VLOOKUP(A96,Tabelle1!$A$3:$R$27,16,FALSE)</f>
        <v>a = (k · λ · s) : d</v>
      </c>
    </row>
    <row r="97" spans="1:3" s="7" customFormat="1" x14ac:dyDescent="0.35">
      <c r="A97" s="8">
        <f>A96</f>
        <v>11</v>
      </c>
      <c r="C97" s="7" t="str">
        <f ca="1">VLOOKUP(A97,Tabelle1!$A$3:$R$27,17,FALSE)&amp;" "&amp;VLOOKUP(A97,Tabelle1!$A$3:$R$27,18,FALSE)</f>
        <v>= (3 · 550 nm · 3,64 m) : 0,08 mm = 7,5 cm</v>
      </c>
    </row>
    <row r="98" spans="1:3" s="7" customFormat="1" ht="7" customHeight="1" x14ac:dyDescent="0.35">
      <c r="A98" s="8"/>
    </row>
    <row r="99" spans="1:3" s="7" customFormat="1" x14ac:dyDescent="0.35">
      <c r="A99" s="8">
        <f>A95+1</f>
        <v>12</v>
      </c>
      <c r="B99" s="7" t="str">
        <f>A99&amp;"."</f>
        <v>12.</v>
      </c>
      <c r="C99" s="7" t="str">
        <f ca="1">"Gegeben: "&amp;VLOOKUP(A99,Tabelle1!$A$3:$R$27,14,FALSE)&amp;" , Gesucht: "&amp;VLOOKUP(A99,Tabelle1!$A$3:$R$27,15,FALSE)</f>
        <v>Gegeben: λ = 509 nm, s = 1,49 m, d = 0,04 mm, k = 3 , Gesucht: a</v>
      </c>
    </row>
    <row r="100" spans="1:3" s="7" customFormat="1" x14ac:dyDescent="0.35">
      <c r="A100" s="8">
        <f>A99</f>
        <v>12</v>
      </c>
      <c r="C100" s="7" t="str">
        <f ca="1">VLOOKUP(A100,Tabelle1!$A$3:$R$27,16,FALSE)</f>
        <v>a = (k · λ · s) : d</v>
      </c>
    </row>
    <row r="101" spans="1:3" s="7" customFormat="1" x14ac:dyDescent="0.35">
      <c r="A101" s="8">
        <f>A100</f>
        <v>12</v>
      </c>
      <c r="C101" s="7" t="str">
        <f ca="1">VLOOKUP(A101,Tabelle1!$A$3:$R$27,17,FALSE)&amp;" "&amp;VLOOKUP(A101,Tabelle1!$A$3:$R$27,18,FALSE)</f>
        <v>= (3 · 509 nm · 1,49 m) : 0,04 mm = 5,7 cm</v>
      </c>
    </row>
  </sheetData>
  <mergeCells count="2">
    <mergeCell ref="A1:I1"/>
    <mergeCell ref="A51:I51"/>
  </mergeCells>
  <pageMargins left="0.7" right="0.7" top="0.78740157499999996" bottom="0.78740157499999996" header="0.3" footer="0.3"/>
  <pageSetup paperSize="9" orientation="portrait" r:id="rId1"/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6387-7D87-4FEC-A513-D9EEA3AA2B4B}">
  <dimension ref="A1:R27"/>
  <sheetViews>
    <sheetView workbookViewId="0">
      <selection activeCell="F4" sqref="F4"/>
    </sheetView>
  </sheetViews>
  <sheetFormatPr baseColWidth="10" defaultRowHeight="14.5" x14ac:dyDescent="0.35"/>
  <cols>
    <col min="3" max="3" width="11.81640625" bestFit="1" customWidth="1"/>
    <col min="4" max="4" width="7.81640625" bestFit="1" customWidth="1"/>
    <col min="5" max="5" width="6.90625" bestFit="1" customWidth="1"/>
    <col min="6" max="6" width="5.453125" customWidth="1"/>
    <col min="7" max="7" width="1.81640625" bestFit="1" customWidth="1"/>
    <col min="8" max="9" width="5.81640625" bestFit="1" customWidth="1"/>
    <col min="10" max="10" width="6" bestFit="1" customWidth="1"/>
    <col min="11" max="11" width="14.90625" customWidth="1"/>
    <col min="12" max="13" width="7.7265625" customWidth="1"/>
    <col min="14" max="14" width="34.26953125" bestFit="1" customWidth="1"/>
    <col min="16" max="16" width="14.453125" bestFit="1" customWidth="1"/>
    <col min="17" max="17" width="27.54296875" bestFit="1" customWidth="1"/>
  </cols>
  <sheetData>
    <row r="1" spans="1:18" x14ac:dyDescent="0.35">
      <c r="A1">
        <v>1</v>
      </c>
      <c r="B1">
        <f>A1+1</f>
        <v>2</v>
      </c>
      <c r="C1">
        <f t="shared" ref="C1:R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I1">
        <f t="shared" si="0"/>
        <v>9</v>
      </c>
      <c r="J1">
        <f t="shared" si="0"/>
        <v>10</v>
      </c>
      <c r="K1">
        <f t="shared" si="0"/>
        <v>11</v>
      </c>
      <c r="L1">
        <f>K1+1</f>
        <v>12</v>
      </c>
      <c r="M1">
        <f t="shared" si="0"/>
        <v>13</v>
      </c>
      <c r="N1">
        <f t="shared" si="0"/>
        <v>14</v>
      </c>
      <c r="O1">
        <f t="shared" si="0"/>
        <v>15</v>
      </c>
      <c r="P1">
        <f t="shared" si="0"/>
        <v>16</v>
      </c>
      <c r="Q1">
        <f t="shared" si="0"/>
        <v>17</v>
      </c>
      <c r="R1">
        <f t="shared" si="0"/>
        <v>18</v>
      </c>
    </row>
    <row r="2" spans="1:18" x14ac:dyDescent="0.35">
      <c r="B2" s="1"/>
      <c r="C2" t="s">
        <v>0</v>
      </c>
      <c r="D2" t="s">
        <v>1</v>
      </c>
      <c r="E2" t="s">
        <v>7</v>
      </c>
      <c r="F2" t="s">
        <v>2</v>
      </c>
      <c r="G2" t="s">
        <v>3</v>
      </c>
      <c r="H2" t="s">
        <v>5</v>
      </c>
      <c r="I2" t="s">
        <v>4</v>
      </c>
      <c r="J2" t="s">
        <v>6</v>
      </c>
      <c r="K2" t="s">
        <v>15</v>
      </c>
      <c r="L2" t="s">
        <v>16</v>
      </c>
      <c r="M2" t="s">
        <v>9</v>
      </c>
      <c r="N2" t="s">
        <v>10</v>
      </c>
      <c r="O2" t="s">
        <v>11</v>
      </c>
      <c r="P2" t="s">
        <v>13</v>
      </c>
    </row>
    <row r="3" spans="1:18" x14ac:dyDescent="0.35">
      <c r="A3">
        <f ca="1">_xlfn.RANK.EQ(B3,$B$3:$B$27)</f>
        <v>10</v>
      </c>
      <c r="B3">
        <f ca="1">RAND()</f>
        <v>0.69328354853437324</v>
      </c>
      <c r="C3" s="2">
        <f ca="1">RANDBETWEEN(380,780)</f>
        <v>616</v>
      </c>
      <c r="D3">
        <f ca="1">RANDBETWEEN(1,9)/100000</f>
        <v>6.0000000000000002E-5</v>
      </c>
      <c r="E3">
        <f ca="1">D3*1000</f>
        <v>6.0000000000000005E-2</v>
      </c>
      <c r="F3">
        <f ca="1">ROUND((D3*I3)/G3/C3*1000000000,2)</f>
        <v>2.2400000000000002</v>
      </c>
      <c r="G3">
        <f ca="1">RANDBETWEEN(1,3)</f>
        <v>3</v>
      </c>
      <c r="H3">
        <f ca="1">RANDBETWEEN(10,30)/1000</f>
        <v>2.3E-2</v>
      </c>
      <c r="I3">
        <f ca="1">H3*G3</f>
        <v>6.9000000000000006E-2</v>
      </c>
      <c r="J3">
        <f ca="1">I3*100</f>
        <v>6.9</v>
      </c>
      <c r="K3" t="str">
        <f ca="1">"Licht trifft nach einem Doppelspalt mit der Spaltbreite "&amp;E3&amp;" mm auf einen "&amp;F3&amp;" m "</f>
        <v xml:space="preserve">Licht trifft nach einem Doppelspalt mit der Spaltbreite 0,06 mm auf einen 2,24 m </v>
      </c>
      <c r="L3" t="str">
        <f ca="1">"entfernten Schirm. Das "&amp;G3&amp;". Maximum hat einen Abstand von "&amp;J3&amp;" cm."</f>
        <v>entfernten Schirm. Das 3. Maximum hat einen Abstand von 6,9 cm.</v>
      </c>
      <c r="M3" t="s">
        <v>8</v>
      </c>
      <c r="N3" t="str">
        <f ca="1">"d = "&amp;E3&amp;" mm, s = "&amp;F3&amp;" m, k = "&amp;G3&amp;", a = "&amp;J3&amp;" cm"</f>
        <v>d = 0,06 mm, s = 2,24 m, k = 3, a = 6,9 cm</v>
      </c>
      <c r="O3" s="3" t="s">
        <v>12</v>
      </c>
      <c r="P3" s="3" t="s">
        <v>14</v>
      </c>
      <c r="Q3" t="str">
        <f ca="1">"= ("&amp;E3&amp;" mm · "&amp;J3&amp;" cm ) : ("&amp;G3&amp;" · "&amp;F3&amp;" m )"</f>
        <v>= (0,06 mm · 6,9 cm ) : (3 · 2,24 m )</v>
      </c>
      <c r="R3" t="str">
        <f ca="1">"= "&amp;C3&amp;" nm"</f>
        <v>= 616 nm</v>
      </c>
    </row>
    <row r="4" spans="1:18" x14ac:dyDescent="0.35">
      <c r="A4">
        <f t="shared" ref="A4:A27" ca="1" si="1">_xlfn.RANK.EQ(B4,$B$3:$B$27)</f>
        <v>13</v>
      </c>
      <c r="B4">
        <f t="shared" ref="B4:B27" ca="1" si="2">RAND()</f>
        <v>0.55532634116006674</v>
      </c>
      <c r="C4">
        <f ca="1">RANDBETWEEN(380,780)</f>
        <v>468</v>
      </c>
      <c r="D4" s="2">
        <f ca="1">RANDBETWEEN(1,9)/100000</f>
        <v>4.0000000000000003E-5</v>
      </c>
      <c r="E4" s="2">
        <f ca="1">D4*1000</f>
        <v>0.04</v>
      </c>
      <c r="F4" s="6">
        <f t="shared" ref="F4:F27" ca="1" si="3">ROUND((D4*I4)/G4/C4*1000000000,2)</f>
        <v>1.97</v>
      </c>
      <c r="G4" s="6">
        <f t="shared" ref="G4:G27" ca="1" si="4">RANDBETWEEN(1,3)</f>
        <v>1</v>
      </c>
      <c r="H4" s="6">
        <f t="shared" ref="H4:H27" ca="1" si="5">RANDBETWEEN(10,30)/1000</f>
        <v>2.3E-2</v>
      </c>
      <c r="I4">
        <f ca="1">H4*G4</f>
        <v>2.3E-2</v>
      </c>
      <c r="J4">
        <f ca="1">I4*100</f>
        <v>2.2999999999999998</v>
      </c>
      <c r="K4" t="str">
        <f ca="1">"Licht mit der Wellenlänge "&amp;C4&amp;" nm trifft auf einen "&amp;F4&amp;" m entfernten Schirm."</f>
        <v>Licht mit der Wellenlänge 468 nm trifft auf einen 1,97 m entfernten Schirm.</v>
      </c>
      <c r="L4" t="str">
        <f ca="1">"Das "&amp;G4&amp;". Maximum hat einen Abstand von "&amp;J4&amp;" cm."</f>
        <v>Das 1. Maximum hat einen Abstand von 2,3 cm.</v>
      </c>
      <c r="M4" t="s">
        <v>19</v>
      </c>
      <c r="N4" t="str">
        <f ca="1">"λ = "&amp;C4&amp;" nm, s = "&amp;F4&amp;" m, k = "&amp;G4&amp;", a = "&amp;J4&amp;" cm"</f>
        <v>λ = 468 nm, s = 1,97 m, k = 1, a = 2,3 cm</v>
      </c>
      <c r="O4" t="s">
        <v>1</v>
      </c>
      <c r="P4" s="3" t="s">
        <v>17</v>
      </c>
      <c r="Q4" t="str">
        <f ca="1">"= ("&amp;G4&amp;" · "&amp;C4&amp;" nm · "&amp;F4&amp;" m) : "&amp;J4&amp;" cm"</f>
        <v>= (1 · 468 nm · 1,97 m) : 2,3 cm</v>
      </c>
      <c r="R4" t="str">
        <f ca="1">"= "&amp;E4&amp;" mm"</f>
        <v>= 0,04 mm</v>
      </c>
    </row>
    <row r="5" spans="1:18" x14ac:dyDescent="0.35">
      <c r="A5">
        <f t="shared" ca="1" si="1"/>
        <v>3</v>
      </c>
      <c r="B5">
        <f t="shared" ca="1" si="2"/>
        <v>0.95196902969101194</v>
      </c>
      <c r="C5">
        <f ca="1">RANDBETWEEN(380,780)</f>
        <v>636</v>
      </c>
      <c r="D5">
        <f ca="1">RANDBETWEEN(1,9)/100000</f>
        <v>1.0000000000000001E-5</v>
      </c>
      <c r="E5">
        <f ca="1">D5*1000</f>
        <v>0.01</v>
      </c>
      <c r="F5" s="6">
        <f t="shared" ca="1" si="3"/>
        <v>0.3</v>
      </c>
      <c r="G5" s="6">
        <f t="shared" ca="1" si="4"/>
        <v>3</v>
      </c>
      <c r="H5" s="6">
        <f t="shared" ca="1" si="5"/>
        <v>1.9E-2</v>
      </c>
      <c r="I5">
        <f ca="1">H5*G5</f>
        <v>5.6999999999999995E-2</v>
      </c>
      <c r="J5">
        <f ca="1">I5*100</f>
        <v>5.6999999999999993</v>
      </c>
      <c r="K5" t="str">
        <f ca="1">"Licht mit der Wellenlänge "&amp;C5&amp;" nm trifft auf einen Spalt mit Spaltabstand "&amp;E5&amp;" mm."</f>
        <v>Licht mit der Wellenlänge 636 nm trifft auf einen Spalt mit Spaltabstand 0,01 mm.</v>
      </c>
      <c r="L5" t="str">
        <f ca="1">"Das "&amp;G5&amp;". Maximum hat einen Abstand von "&amp;J5&amp;" cm."</f>
        <v>Das 3. Maximum hat einen Abstand von 5,7 cm.</v>
      </c>
      <c r="M5" t="s">
        <v>18</v>
      </c>
      <c r="N5" t="str">
        <f ca="1">"λ = "&amp;C5&amp;" nm, d = "&amp;E5&amp;" mm, k = "&amp;G5&amp;", a = "&amp;J5&amp;" cm"</f>
        <v>λ = 636 nm, d = 0,01 mm, k = 3, a = 5,7 cm</v>
      </c>
      <c r="O5" t="s">
        <v>2</v>
      </c>
      <c r="P5" s="3" t="s">
        <v>21</v>
      </c>
      <c r="Q5" t="str">
        <f ca="1">"= ("&amp;E5&amp;" mm · "&amp;J5&amp;" cm ) : ("&amp;G5&amp;" · "&amp;C5&amp;" nm )"</f>
        <v>= (0,01 mm · 5,7 cm ) : (3 · 636 nm )</v>
      </c>
      <c r="R5" t="str">
        <f ca="1">"= "&amp;F5&amp;" m"</f>
        <v>= 0,3 m</v>
      </c>
    </row>
    <row r="6" spans="1:18" x14ac:dyDescent="0.35">
      <c r="A6">
        <f t="shared" ca="1" si="1"/>
        <v>16</v>
      </c>
      <c r="B6">
        <f t="shared" ca="1" si="2"/>
        <v>0.40969094340120049</v>
      </c>
      <c r="C6">
        <f ca="1">RANDBETWEEN(380,780)</f>
        <v>471</v>
      </c>
      <c r="D6">
        <f ca="1">RANDBETWEEN(1,9)/100000</f>
        <v>2.0000000000000002E-5</v>
      </c>
      <c r="E6">
        <f ca="1">D6*1000</f>
        <v>0.02</v>
      </c>
      <c r="F6" s="6">
        <f t="shared" ca="1" si="3"/>
        <v>0.47</v>
      </c>
      <c r="G6" s="6">
        <f t="shared" ca="1" si="4"/>
        <v>2</v>
      </c>
      <c r="H6" s="6">
        <f t="shared" ca="1" si="5"/>
        <v>1.0999999999999999E-2</v>
      </c>
      <c r="I6" s="2">
        <f ca="1">H6*G6</f>
        <v>2.1999999999999999E-2</v>
      </c>
      <c r="J6" s="2">
        <f ca="1">I6*100</f>
        <v>2.1999999999999997</v>
      </c>
      <c r="K6" t="str">
        <f ca="1">"Licht mit der Wellenlänge "&amp;C6&amp;" nm trifft auf einen Spalt mit Spaltabstand "&amp;E6&amp;" mm."</f>
        <v>Licht mit der Wellenlänge 471 nm trifft auf einen Spalt mit Spaltabstand 0,02 mm.</v>
      </c>
      <c r="L6" t="str">
        <f ca="1">"Am "&amp;F6&amp;" m entfernten Schirm wird das "&amp;G6&amp;". Maximum gemessen."</f>
        <v>Am 0,47 m entfernten Schirm wird das 2. Maximum gemessen.</v>
      </c>
      <c r="M6" t="str">
        <f ca="1">"Bestimme den Abstand des "&amp;G6&amp;". Maximums vom 0. Maximum. "</f>
        <v xml:space="preserve">Bestimme den Abstand des 2. Maximums vom 0. Maximum. </v>
      </c>
      <c r="N6" t="str">
        <f ca="1">"λ = "&amp;C6&amp;" nm, s = "&amp;F6&amp;" m, d = "&amp;E6&amp;" mm, k = "&amp;G6</f>
        <v>λ = 471 nm, s = 0,47 m, d = 0,02 mm, k = 2</v>
      </c>
      <c r="O6" t="s">
        <v>4</v>
      </c>
      <c r="P6" s="3" t="s">
        <v>22</v>
      </c>
      <c r="Q6" t="str">
        <f ca="1">"= ("&amp;G6&amp;" · "&amp;C6&amp;" nm · "&amp;F6&amp;" m) : "&amp;E6&amp;" mm"</f>
        <v>= (2 · 471 nm · 0,47 m) : 0,02 mm</v>
      </c>
      <c r="R6" t="str">
        <f ca="1">"= "&amp;J6&amp;" cm"</f>
        <v>= 2,2 cm</v>
      </c>
    </row>
    <row r="7" spans="1:18" x14ac:dyDescent="0.35">
      <c r="A7">
        <f t="shared" ca="1" si="1"/>
        <v>23</v>
      </c>
      <c r="B7">
        <f t="shared" ca="1" si="2"/>
        <v>9.7199769202404362E-2</v>
      </c>
      <c r="C7">
        <f ca="1">RANDBETWEEN(380,780)</f>
        <v>628</v>
      </c>
      <c r="D7">
        <f ca="1">RANDBETWEEN(1,9)/100000</f>
        <v>3.0000000000000001E-5</v>
      </c>
      <c r="E7">
        <f ca="1">D7*1000</f>
        <v>3.0000000000000002E-2</v>
      </c>
      <c r="F7" s="6">
        <f t="shared" ca="1" si="3"/>
        <v>1.1499999999999999</v>
      </c>
      <c r="G7" s="6">
        <f t="shared" ca="1" si="4"/>
        <v>3</v>
      </c>
      <c r="H7" s="6">
        <f t="shared" ca="1" si="5"/>
        <v>2.4E-2</v>
      </c>
      <c r="I7">
        <f ca="1">H7*G7</f>
        <v>7.2000000000000008E-2</v>
      </c>
      <c r="J7">
        <f ca="1">I7*100</f>
        <v>7.2000000000000011</v>
      </c>
      <c r="K7" t="str">
        <f ca="1">"Licht mit der Wellenlänge "&amp;C7&amp;" nm trifft auf einen Spalt mit Spaltabstand "&amp;E7&amp;" mm."</f>
        <v>Licht mit der Wellenlänge 628 nm trifft auf einen Spalt mit Spaltabstand 0,03 mm.</v>
      </c>
      <c r="L7" t="str">
        <f ca="1">"Am "&amp;F7&amp;" m entfernten Schirm wird im Abstand von "&amp;J7&amp;" cm ein Maximum gemessen."</f>
        <v>Am 1,15 m entfernten Schirm wird im Abstand von 7,2 cm ein Maximum gemessen.</v>
      </c>
      <c r="M7" t="s">
        <v>20</v>
      </c>
      <c r="N7" t="str">
        <f ca="1">"λ = "&amp;C7&amp;" nm, d = "&amp;E7&amp;" mm, s = "&amp;F7&amp;" m, a = "&amp;J7&amp;" cm"</f>
        <v>λ = 628 nm, d = 0,03 mm, s = 1,15 m, a = 7,2 cm</v>
      </c>
      <c r="O7" t="s">
        <v>3</v>
      </c>
      <c r="P7" s="3" t="s">
        <v>23</v>
      </c>
      <c r="Q7" t="str">
        <f ca="1">"= ("&amp;E7&amp;" mm · "&amp;J7&amp;" cm ) : ("&amp;F7&amp;" m · "&amp;C7&amp;" nm )"</f>
        <v>= (0,03 mm · 7,2 cm ) : (1,15 m · 628 nm )</v>
      </c>
      <c r="R7" t="str">
        <f ca="1">"= "&amp;G7</f>
        <v>= 3</v>
      </c>
    </row>
    <row r="8" spans="1:18" x14ac:dyDescent="0.35">
      <c r="A8">
        <f t="shared" ca="1" si="1"/>
        <v>2</v>
      </c>
      <c r="B8">
        <f ca="1">RAND()</f>
        <v>0.98172062289689699</v>
      </c>
      <c r="C8" s="2">
        <f ca="1">RANDBETWEEN(380,780)</f>
        <v>556</v>
      </c>
      <c r="D8">
        <f ca="1">RANDBETWEEN(1,9)/100000</f>
        <v>6.9999999999999994E-5</v>
      </c>
      <c r="E8">
        <f ca="1">D8*1000</f>
        <v>6.9999999999999993E-2</v>
      </c>
      <c r="F8" s="6">
        <f t="shared" ca="1" si="3"/>
        <v>2.0099999999999998</v>
      </c>
      <c r="G8" s="6">
        <f t="shared" ca="1" si="4"/>
        <v>3</v>
      </c>
      <c r="H8" s="6">
        <f t="shared" ca="1" si="5"/>
        <v>1.6E-2</v>
      </c>
      <c r="I8">
        <f ca="1">H8*G8</f>
        <v>4.8000000000000001E-2</v>
      </c>
      <c r="J8">
        <f ca="1">I8*100</f>
        <v>4.8</v>
      </c>
      <c r="K8" t="str">
        <f ca="1">"Licht trifft nach einem Doppelspalt mit der Spaltbreite "&amp;E8&amp;" mm auf einen "&amp;F8&amp;" m "</f>
        <v xml:space="preserve">Licht trifft nach einem Doppelspalt mit der Spaltbreite 0,07 mm auf einen 2,01 m </v>
      </c>
      <c r="L8" t="str">
        <f ca="1">"entfernten Schirm. Das "&amp;G8&amp;". Maximum hat einen Abstand von "&amp;J8&amp;" cm."</f>
        <v>entfernten Schirm. Das 3. Maximum hat einen Abstand von 4,8 cm.</v>
      </c>
      <c r="M8" t="s">
        <v>8</v>
      </c>
      <c r="N8" t="str">
        <f ca="1">"d = "&amp;E8&amp;" mm, s = "&amp;F8&amp;" m, k = "&amp;G8&amp;", a = "&amp;J8&amp;" cm"</f>
        <v>d = 0,07 mm, s = 2,01 m, k = 3, a = 4,8 cm</v>
      </c>
      <c r="O8" s="3" t="s">
        <v>12</v>
      </c>
      <c r="P8" s="3" t="s">
        <v>14</v>
      </c>
      <c r="Q8" t="str">
        <f ca="1">"= ("&amp;E8&amp;" mm · "&amp;J8&amp;" cm ) : ("&amp;G8&amp;" · "&amp;F8&amp;" m )"</f>
        <v>= (0,07 mm · 4,8 cm ) : (3 · 2,01 m )</v>
      </c>
      <c r="R8" t="str">
        <f ca="1">"= "&amp;C8&amp;" nm"</f>
        <v>= 556 nm</v>
      </c>
    </row>
    <row r="9" spans="1:18" x14ac:dyDescent="0.35">
      <c r="A9">
        <f t="shared" ca="1" si="1"/>
        <v>9</v>
      </c>
      <c r="B9">
        <f t="shared" ca="1" si="2"/>
        <v>0.73517850933613138</v>
      </c>
      <c r="C9">
        <f ca="1">RANDBETWEEN(380,780)</f>
        <v>405</v>
      </c>
      <c r="D9" s="2">
        <f ca="1">RANDBETWEEN(1,9)/100000</f>
        <v>1.0000000000000001E-5</v>
      </c>
      <c r="E9" s="2">
        <f ca="1">D9*1000</f>
        <v>0.01</v>
      </c>
      <c r="F9" s="6">
        <f t="shared" ca="1" si="3"/>
        <v>0.64</v>
      </c>
      <c r="G9" s="6">
        <f t="shared" ca="1" si="4"/>
        <v>3</v>
      </c>
      <c r="H9" s="6">
        <f t="shared" ca="1" si="5"/>
        <v>2.5999999999999999E-2</v>
      </c>
      <c r="I9">
        <f ca="1">H9*G9</f>
        <v>7.8E-2</v>
      </c>
      <c r="J9">
        <f ca="1">I9*100</f>
        <v>7.8</v>
      </c>
      <c r="K9" t="str">
        <f ca="1">"Licht mit der Wellenlänge "&amp;C9&amp;" nm trifft auf einen "&amp;F9&amp;" m entfernten Schirm."</f>
        <v>Licht mit der Wellenlänge 405 nm trifft auf einen 0,64 m entfernten Schirm.</v>
      </c>
      <c r="L9" t="str">
        <f ca="1">"Das "&amp;G9&amp;". Maximum hat einen Abstand von "&amp;J9&amp;" cm."</f>
        <v>Das 3. Maximum hat einen Abstand von 7,8 cm.</v>
      </c>
      <c r="M9" t="s">
        <v>19</v>
      </c>
      <c r="N9" t="str">
        <f ca="1">"λ = "&amp;C9&amp;" nm, s = "&amp;F9&amp;" m, k = "&amp;G9&amp;", a = "&amp;J9&amp;" cm"</f>
        <v>λ = 405 nm, s = 0,64 m, k = 3, a = 7,8 cm</v>
      </c>
      <c r="O9" t="s">
        <v>1</v>
      </c>
      <c r="P9" s="3" t="s">
        <v>17</v>
      </c>
      <c r="Q9" t="str">
        <f ca="1">"= ("&amp;G9&amp;" · "&amp;C9&amp;" nm · "&amp;F9&amp;" m) : "&amp;J9&amp;" cm"</f>
        <v>= (3 · 405 nm · 0,64 m) : 7,8 cm</v>
      </c>
      <c r="R9" t="str">
        <f ca="1">"= "&amp;E9&amp;" mm"</f>
        <v>= 0,01 mm</v>
      </c>
    </row>
    <row r="10" spans="1:18" x14ac:dyDescent="0.35">
      <c r="A10">
        <f t="shared" ca="1" si="1"/>
        <v>8</v>
      </c>
      <c r="B10">
        <f t="shared" ca="1" si="2"/>
        <v>0.76444897725387517</v>
      </c>
      <c r="C10">
        <f ca="1">RANDBETWEEN(380,780)</f>
        <v>434</v>
      </c>
      <c r="D10">
        <f ca="1">RANDBETWEEN(1,9)/100000</f>
        <v>9.0000000000000006E-5</v>
      </c>
      <c r="E10">
        <f ca="1">D10*1000</f>
        <v>9.0000000000000011E-2</v>
      </c>
      <c r="F10" s="6">
        <f t="shared" ca="1" si="3"/>
        <v>6.22</v>
      </c>
      <c r="G10" s="6">
        <f t="shared" ca="1" si="4"/>
        <v>1</v>
      </c>
      <c r="H10" s="6">
        <f t="shared" ca="1" si="5"/>
        <v>0.03</v>
      </c>
      <c r="I10">
        <f ca="1">H10*G10</f>
        <v>0.03</v>
      </c>
      <c r="J10">
        <f ca="1">I10*100</f>
        <v>3</v>
      </c>
      <c r="K10" t="str">
        <f ca="1">"Licht mit der Wellenlänge "&amp;C10&amp;" nm trifft auf einen Spalt mit Spaltabstand "&amp;E10&amp;" mm."</f>
        <v>Licht mit der Wellenlänge 434 nm trifft auf einen Spalt mit Spaltabstand 0,09 mm.</v>
      </c>
      <c r="L10" t="str">
        <f ca="1">"Das "&amp;G10&amp;". Maximum hat einen Abstand von "&amp;J10&amp;" cm."</f>
        <v>Das 1. Maximum hat einen Abstand von 3 cm.</v>
      </c>
      <c r="M10" t="s">
        <v>18</v>
      </c>
      <c r="N10" t="str">
        <f ca="1">"λ = "&amp;C10&amp;" nm, d = "&amp;E10&amp;" mm, k = "&amp;G10&amp;", a = "&amp;J10&amp;" cm"</f>
        <v>λ = 434 nm, d = 0,09 mm, k = 1, a = 3 cm</v>
      </c>
      <c r="O10" t="s">
        <v>2</v>
      </c>
      <c r="P10" s="3" t="s">
        <v>21</v>
      </c>
      <c r="Q10" t="str">
        <f ca="1">"= ("&amp;E10&amp;" mm · "&amp;J10&amp;" cm ) : ("&amp;G10&amp;" · "&amp;C10&amp;" nm )"</f>
        <v>= (0,09 mm · 3 cm ) : (1 · 434 nm )</v>
      </c>
      <c r="R10" t="str">
        <f ca="1">"= "&amp;F10&amp;" m"</f>
        <v>= 6,22 m</v>
      </c>
    </row>
    <row r="11" spans="1:18" x14ac:dyDescent="0.35">
      <c r="A11">
        <f t="shared" ca="1" si="1"/>
        <v>6</v>
      </c>
      <c r="B11">
        <f t="shared" ca="1" si="2"/>
        <v>0.82034321961044132</v>
      </c>
      <c r="C11">
        <f ca="1">RANDBETWEEN(380,780)</f>
        <v>427</v>
      </c>
      <c r="D11">
        <f ca="1">RANDBETWEEN(1,9)/100000</f>
        <v>2.0000000000000002E-5</v>
      </c>
      <c r="E11">
        <f ca="1">D11*1000</f>
        <v>0.02</v>
      </c>
      <c r="F11" s="6">
        <f t="shared" ca="1" si="3"/>
        <v>0.66</v>
      </c>
      <c r="G11" s="6">
        <f t="shared" ca="1" si="4"/>
        <v>1</v>
      </c>
      <c r="H11" s="6">
        <f t="shared" ca="1" si="5"/>
        <v>1.4E-2</v>
      </c>
      <c r="I11" s="2">
        <f ca="1">H11*G11</f>
        <v>1.4E-2</v>
      </c>
      <c r="J11" s="2">
        <f ca="1">I11*100</f>
        <v>1.4000000000000001</v>
      </c>
      <c r="K11" t="str">
        <f ca="1">"Licht mit der Wellenlänge "&amp;C11&amp;" nm trifft auf einen Spalt mit Spaltabstand "&amp;E11&amp;" mm."</f>
        <v>Licht mit der Wellenlänge 427 nm trifft auf einen Spalt mit Spaltabstand 0,02 mm.</v>
      </c>
      <c r="L11" t="str">
        <f ca="1">"Am "&amp;F11&amp;" m entfernten Schirm wird das "&amp;G11&amp;". Maximum gemessen."</f>
        <v>Am 0,66 m entfernten Schirm wird das 1. Maximum gemessen.</v>
      </c>
      <c r="M11" t="str">
        <f ca="1">"Bestimme den Abstand des "&amp;G11&amp;". Maximums vom 0. Maximum. "</f>
        <v xml:space="preserve">Bestimme den Abstand des 1. Maximums vom 0. Maximum. </v>
      </c>
      <c r="N11" t="str">
        <f ca="1">"λ = "&amp;C11&amp;" nm, s = "&amp;F11&amp;" m, d = "&amp;E11&amp;" mm, k = "&amp;G11</f>
        <v>λ = 427 nm, s = 0,66 m, d = 0,02 mm, k = 1</v>
      </c>
      <c r="O11" t="s">
        <v>4</v>
      </c>
      <c r="P11" s="3" t="s">
        <v>22</v>
      </c>
      <c r="Q11" t="str">
        <f ca="1">"= ("&amp;G11&amp;" · "&amp;C11&amp;" nm · "&amp;F11&amp;" m) : "&amp;E11&amp;" mm"</f>
        <v>= (1 · 427 nm · 0,66 m) : 0,02 mm</v>
      </c>
      <c r="R11" t="str">
        <f ca="1">"= "&amp;J11&amp;" cm"</f>
        <v>= 1,4 cm</v>
      </c>
    </row>
    <row r="12" spans="1:18" x14ac:dyDescent="0.35">
      <c r="A12">
        <f t="shared" ca="1" si="1"/>
        <v>22</v>
      </c>
      <c r="B12">
        <f t="shared" ca="1" si="2"/>
        <v>0.12309596817928881</v>
      </c>
      <c r="C12">
        <f ca="1">RANDBETWEEN(380,780)</f>
        <v>578</v>
      </c>
      <c r="D12">
        <f ca="1">RANDBETWEEN(1,9)/100000</f>
        <v>4.0000000000000003E-5</v>
      </c>
      <c r="E12">
        <f ca="1">D12*1000</f>
        <v>0.04</v>
      </c>
      <c r="F12" s="6">
        <f t="shared" ca="1" si="3"/>
        <v>0.97</v>
      </c>
      <c r="G12" s="6">
        <f t="shared" ca="1" si="4"/>
        <v>2</v>
      </c>
      <c r="H12" s="6">
        <f t="shared" ca="1" si="5"/>
        <v>1.4E-2</v>
      </c>
      <c r="I12">
        <f ca="1">H12*G12</f>
        <v>2.8000000000000001E-2</v>
      </c>
      <c r="J12">
        <f ca="1">I12*100</f>
        <v>2.8000000000000003</v>
      </c>
      <c r="K12" t="str">
        <f ca="1">"Licht mit der Wellenlänge "&amp;C12&amp;" nm trifft auf einen Spalt mit Spaltabstand "&amp;E12&amp;" mm."</f>
        <v>Licht mit der Wellenlänge 578 nm trifft auf einen Spalt mit Spaltabstand 0,04 mm.</v>
      </c>
      <c r="L12" t="str">
        <f ca="1">"Am "&amp;F12&amp;" m entfernten Schirm wird im Abstand von "&amp;J12&amp;" cm ein Maximum gemessen."</f>
        <v>Am 0,97 m entfernten Schirm wird im Abstand von 2,8 cm ein Maximum gemessen.</v>
      </c>
      <c r="M12" t="s">
        <v>20</v>
      </c>
      <c r="N12" t="str">
        <f ca="1">"λ = "&amp;C12&amp;" nm, d = "&amp;E12&amp;" mm, s = "&amp;F12&amp;" m, a = "&amp;J12&amp;" cm"</f>
        <v>λ = 578 nm, d = 0,04 mm, s = 0,97 m, a = 2,8 cm</v>
      </c>
      <c r="O12" t="s">
        <v>3</v>
      </c>
      <c r="P12" s="3" t="s">
        <v>23</v>
      </c>
      <c r="Q12" t="str">
        <f ca="1">"= ("&amp;E12&amp;" mm · "&amp;J12&amp;" cm ) : ("&amp;F12&amp;" m · "&amp;C12&amp;" nm )"</f>
        <v>= (0,04 mm · 2,8 cm ) : (0,97 m · 578 nm )</v>
      </c>
      <c r="R12" t="str">
        <f ca="1">"= "&amp;G12</f>
        <v>= 2</v>
      </c>
    </row>
    <row r="13" spans="1:18" x14ac:dyDescent="0.35">
      <c r="A13">
        <f t="shared" ca="1" si="1"/>
        <v>14</v>
      </c>
      <c r="B13">
        <f ca="1">RAND()</f>
        <v>0.55512423936341559</v>
      </c>
      <c r="C13" s="2">
        <f ca="1">RANDBETWEEN(380,780)</f>
        <v>724</v>
      </c>
      <c r="D13">
        <f ca="1">RANDBETWEEN(1,9)/100000</f>
        <v>1.0000000000000001E-5</v>
      </c>
      <c r="E13">
        <f ca="1">D13*1000</f>
        <v>0.01</v>
      </c>
      <c r="F13" s="6">
        <f t="shared" ca="1" si="3"/>
        <v>0.25</v>
      </c>
      <c r="G13" s="6">
        <f t="shared" ca="1" si="4"/>
        <v>1</v>
      </c>
      <c r="H13" s="6">
        <f t="shared" ca="1" si="5"/>
        <v>1.7999999999999999E-2</v>
      </c>
      <c r="I13">
        <f ca="1">H13*G13</f>
        <v>1.7999999999999999E-2</v>
      </c>
      <c r="J13">
        <f ca="1">I13*100</f>
        <v>1.7999999999999998</v>
      </c>
      <c r="K13" t="str">
        <f ca="1">"Licht trifft nach einem Doppelspalt mit der Spaltbreite "&amp;E13&amp;" mm auf einen "&amp;F13&amp;" m "</f>
        <v xml:space="preserve">Licht trifft nach einem Doppelspalt mit der Spaltbreite 0,01 mm auf einen 0,25 m </v>
      </c>
      <c r="L13" t="str">
        <f ca="1">"entfernten Schirm. Das "&amp;G13&amp;". Maximum hat einen Abstand von "&amp;J13&amp;" cm."</f>
        <v>entfernten Schirm. Das 1. Maximum hat einen Abstand von 1,8 cm.</v>
      </c>
      <c r="M13" t="s">
        <v>8</v>
      </c>
      <c r="N13" t="str">
        <f ca="1">"d = "&amp;E13&amp;" mm, s = "&amp;F13&amp;" m, k = "&amp;G13&amp;", a = "&amp;J13&amp;" cm"</f>
        <v>d = 0,01 mm, s = 0,25 m, k = 1, a = 1,8 cm</v>
      </c>
      <c r="O13" s="3" t="s">
        <v>12</v>
      </c>
      <c r="P13" s="3" t="s">
        <v>14</v>
      </c>
      <c r="Q13" t="str">
        <f ca="1">"= ("&amp;E13&amp;" mm · "&amp;J13&amp;" cm ) : ("&amp;G13&amp;" · "&amp;F13&amp;" m )"</f>
        <v>= (0,01 mm · 1,8 cm ) : (1 · 0,25 m )</v>
      </c>
      <c r="R13" t="str">
        <f ca="1">"= "&amp;C13&amp;" nm"</f>
        <v>= 724 nm</v>
      </c>
    </row>
    <row r="14" spans="1:18" x14ac:dyDescent="0.35">
      <c r="A14">
        <f t="shared" ca="1" si="1"/>
        <v>17</v>
      </c>
      <c r="B14">
        <f t="shared" ca="1" si="2"/>
        <v>0.40336830108791488</v>
      </c>
      <c r="C14">
        <f ca="1">RANDBETWEEN(380,780)</f>
        <v>744</v>
      </c>
      <c r="D14" s="2">
        <f ca="1">RANDBETWEEN(1,9)/100000</f>
        <v>2.0000000000000002E-5</v>
      </c>
      <c r="E14" s="2">
        <f ca="1">D14*1000</f>
        <v>0.02</v>
      </c>
      <c r="F14" s="6">
        <f t="shared" ca="1" si="3"/>
        <v>0.73</v>
      </c>
      <c r="G14" s="6">
        <f t="shared" ca="1" si="4"/>
        <v>2</v>
      </c>
      <c r="H14" s="6">
        <f t="shared" ca="1" si="5"/>
        <v>2.7E-2</v>
      </c>
      <c r="I14">
        <f ca="1">H14*G14</f>
        <v>5.3999999999999999E-2</v>
      </c>
      <c r="J14">
        <f ca="1">I14*100</f>
        <v>5.4</v>
      </c>
      <c r="K14" t="str">
        <f ca="1">"Licht mit der Wellenlänge "&amp;C14&amp;" nm trifft auf einen "&amp;F14&amp;" m entfernten Schirm."</f>
        <v>Licht mit der Wellenlänge 744 nm trifft auf einen 0,73 m entfernten Schirm.</v>
      </c>
      <c r="L14" t="str">
        <f ca="1">"Das "&amp;G14&amp;". Maximum hat einen Abstand von "&amp;J14&amp;" cm."</f>
        <v>Das 2. Maximum hat einen Abstand von 5,4 cm.</v>
      </c>
      <c r="M14" t="s">
        <v>19</v>
      </c>
      <c r="N14" t="str">
        <f ca="1">"λ = "&amp;C14&amp;" nm, s = "&amp;F14&amp;" m, k = "&amp;G14&amp;", a = "&amp;J14&amp;" cm"</f>
        <v>λ = 744 nm, s = 0,73 m, k = 2, a = 5,4 cm</v>
      </c>
      <c r="O14" t="s">
        <v>1</v>
      </c>
      <c r="P14" s="3" t="s">
        <v>17</v>
      </c>
      <c r="Q14" t="str">
        <f ca="1">"= ("&amp;G14&amp;" · "&amp;C14&amp;" nm · "&amp;F14&amp;" m) : "&amp;J14&amp;" cm"</f>
        <v>= (2 · 744 nm · 0,73 m) : 5,4 cm</v>
      </c>
      <c r="R14" t="str">
        <f ca="1">"= "&amp;E14&amp;" mm"</f>
        <v>= 0,02 mm</v>
      </c>
    </row>
    <row r="15" spans="1:18" x14ac:dyDescent="0.35">
      <c r="A15">
        <f t="shared" ca="1" si="1"/>
        <v>5</v>
      </c>
      <c r="B15">
        <f t="shared" ca="1" si="2"/>
        <v>0.84164276195450971</v>
      </c>
      <c r="C15">
        <f ca="1">RANDBETWEEN(380,780)</f>
        <v>602</v>
      </c>
      <c r="D15">
        <f ca="1">RANDBETWEEN(1,9)/100000</f>
        <v>2.0000000000000002E-5</v>
      </c>
      <c r="E15">
        <f ca="1">D15*1000</f>
        <v>0.02</v>
      </c>
      <c r="F15" s="6">
        <f t="shared" ca="1" si="3"/>
        <v>0.9</v>
      </c>
      <c r="G15" s="6">
        <f t="shared" ca="1" si="4"/>
        <v>2</v>
      </c>
      <c r="H15" s="6">
        <f t="shared" ca="1" si="5"/>
        <v>2.7E-2</v>
      </c>
      <c r="I15">
        <f ca="1">H15*G15</f>
        <v>5.3999999999999999E-2</v>
      </c>
      <c r="J15">
        <f ca="1">I15*100</f>
        <v>5.4</v>
      </c>
      <c r="K15" t="str">
        <f ca="1">"Licht mit der Wellenlänge "&amp;C15&amp;" nm trifft auf einen Spalt mit Spaltabstand "&amp;E15&amp;" mm."</f>
        <v>Licht mit der Wellenlänge 602 nm trifft auf einen Spalt mit Spaltabstand 0,02 mm.</v>
      </c>
      <c r="L15" t="str">
        <f ca="1">"Das "&amp;G15&amp;". Maximum hat einen Abstand von "&amp;J15&amp;" cm."</f>
        <v>Das 2. Maximum hat einen Abstand von 5,4 cm.</v>
      </c>
      <c r="M15" t="s">
        <v>18</v>
      </c>
      <c r="N15" t="str">
        <f ca="1">"λ = "&amp;C15&amp;" nm, d = "&amp;E15&amp;" mm, k = "&amp;G15&amp;", a = "&amp;J15&amp;" cm"</f>
        <v>λ = 602 nm, d = 0,02 mm, k = 2, a = 5,4 cm</v>
      </c>
      <c r="O15" t="s">
        <v>2</v>
      </c>
      <c r="P15" s="3" t="s">
        <v>21</v>
      </c>
      <c r="Q15" t="str">
        <f ca="1">"= ("&amp;E15&amp;" mm · "&amp;J15&amp;" cm ) : ("&amp;G15&amp;" · "&amp;C15&amp;" nm )"</f>
        <v>= (0,02 mm · 5,4 cm ) : (2 · 602 nm )</v>
      </c>
      <c r="R15" t="str">
        <f ca="1">"= "&amp;F15&amp;" m"</f>
        <v>= 0,9 m</v>
      </c>
    </row>
    <row r="16" spans="1:18" x14ac:dyDescent="0.35">
      <c r="A16">
        <f t="shared" ca="1" si="1"/>
        <v>19</v>
      </c>
      <c r="B16">
        <f t="shared" ca="1" si="2"/>
        <v>0.32566547687374681</v>
      </c>
      <c r="C16">
        <f ca="1">RANDBETWEEN(380,780)</f>
        <v>772</v>
      </c>
      <c r="D16">
        <f ca="1">RANDBETWEEN(1,9)/100000</f>
        <v>6.9999999999999994E-5</v>
      </c>
      <c r="E16">
        <f ca="1">D16*1000</f>
        <v>6.9999999999999993E-2</v>
      </c>
      <c r="F16" s="6">
        <f t="shared" ca="1" si="3"/>
        <v>1.27</v>
      </c>
      <c r="G16" s="6">
        <f t="shared" ca="1" si="4"/>
        <v>2</v>
      </c>
      <c r="H16" s="6">
        <f t="shared" ca="1" si="5"/>
        <v>1.4E-2</v>
      </c>
      <c r="I16" s="2">
        <f ca="1">H16*G16</f>
        <v>2.8000000000000001E-2</v>
      </c>
      <c r="J16" s="2">
        <f ca="1">I16*100</f>
        <v>2.8000000000000003</v>
      </c>
      <c r="K16" t="str">
        <f ca="1">"Licht mit der Wellenlänge "&amp;C16&amp;" nm trifft auf einen Spalt mit Spaltabstand "&amp;E16&amp;" mm."</f>
        <v>Licht mit der Wellenlänge 772 nm trifft auf einen Spalt mit Spaltabstand 0,07 mm.</v>
      </c>
      <c r="L16" t="str">
        <f ca="1">"Am "&amp;F16&amp;" m entfernten Schirm wird das "&amp;G16&amp;". Maximum gemessen."</f>
        <v>Am 1,27 m entfernten Schirm wird das 2. Maximum gemessen.</v>
      </c>
      <c r="M16" t="str">
        <f ca="1">"Bestimme den Abstand des "&amp;G16&amp;". Maximums vom 0. Maximum. "</f>
        <v xml:space="preserve">Bestimme den Abstand des 2. Maximums vom 0. Maximum. </v>
      </c>
      <c r="N16" t="str">
        <f ca="1">"λ = "&amp;C16&amp;" nm, s = "&amp;F16&amp;" m, d = "&amp;E16&amp;" mm, k = "&amp;G16</f>
        <v>λ = 772 nm, s = 1,27 m, d = 0,07 mm, k = 2</v>
      </c>
      <c r="O16" t="s">
        <v>4</v>
      </c>
      <c r="P16" s="3" t="s">
        <v>22</v>
      </c>
      <c r="Q16" t="str">
        <f ca="1">"= ("&amp;G16&amp;" · "&amp;C16&amp;" nm · "&amp;F16&amp;" m) : "&amp;E16&amp;" mm"</f>
        <v>= (2 · 772 nm · 1,27 m) : 0,07 mm</v>
      </c>
      <c r="R16" t="str">
        <f ca="1">"= "&amp;J16&amp;" cm"</f>
        <v>= 2,8 cm</v>
      </c>
    </row>
    <row r="17" spans="1:18" x14ac:dyDescent="0.35">
      <c r="A17">
        <f t="shared" ca="1" si="1"/>
        <v>24</v>
      </c>
      <c r="B17">
        <f t="shared" ca="1" si="2"/>
        <v>7.4924798772350032E-3</v>
      </c>
      <c r="C17">
        <f ca="1">RANDBETWEEN(380,780)</f>
        <v>706</v>
      </c>
      <c r="D17">
        <f ca="1">RANDBETWEEN(1,9)/100000</f>
        <v>6.9999999999999994E-5</v>
      </c>
      <c r="E17">
        <f ca="1">D17*1000</f>
        <v>6.9999999999999993E-2</v>
      </c>
      <c r="F17" s="6">
        <f t="shared" ca="1" si="3"/>
        <v>1.0900000000000001</v>
      </c>
      <c r="G17" s="6">
        <f t="shared" ca="1" si="4"/>
        <v>1</v>
      </c>
      <c r="H17" s="6">
        <f t="shared" ca="1" si="5"/>
        <v>1.0999999999999999E-2</v>
      </c>
      <c r="I17">
        <f ca="1">H17*G17</f>
        <v>1.0999999999999999E-2</v>
      </c>
      <c r="J17">
        <f ca="1">I17*100</f>
        <v>1.0999999999999999</v>
      </c>
      <c r="K17" t="str">
        <f ca="1">"Licht mit der Wellenlänge "&amp;C17&amp;" nm trifft auf einen Spalt mit Spaltabstand "&amp;E17&amp;" mm."</f>
        <v>Licht mit der Wellenlänge 706 nm trifft auf einen Spalt mit Spaltabstand 0,07 mm.</v>
      </c>
      <c r="L17" t="str">
        <f ca="1">"Am "&amp;F17&amp;" m entfernten Schirm wird im Abstand von "&amp;J17&amp;" cm ein Maximum gemessen."</f>
        <v>Am 1,09 m entfernten Schirm wird im Abstand von 1,1 cm ein Maximum gemessen.</v>
      </c>
      <c r="M17" t="s">
        <v>20</v>
      </c>
      <c r="N17" t="str">
        <f ca="1">"λ = "&amp;C17&amp;" nm, d = "&amp;E17&amp;" mm, s = "&amp;F17&amp;" m, a = "&amp;J17&amp;" cm"</f>
        <v>λ = 706 nm, d = 0,07 mm, s = 1,09 m, a = 1,1 cm</v>
      </c>
      <c r="O17" t="s">
        <v>3</v>
      </c>
      <c r="P17" s="3" t="s">
        <v>23</v>
      </c>
      <c r="Q17" t="str">
        <f ca="1">"= ("&amp;E17&amp;" mm · "&amp;J17&amp;" cm ) : ("&amp;F17&amp;" m · "&amp;C17&amp;" nm )"</f>
        <v>= (0,07 mm · 1,1 cm ) : (1,09 m · 706 nm )</v>
      </c>
      <c r="R17" t="str">
        <f ca="1">"= "&amp;G17</f>
        <v>= 1</v>
      </c>
    </row>
    <row r="18" spans="1:18" x14ac:dyDescent="0.35">
      <c r="A18">
        <f t="shared" ca="1" si="1"/>
        <v>15</v>
      </c>
      <c r="B18">
        <f ca="1">RAND()</f>
        <v>0.46574873482870005</v>
      </c>
      <c r="C18" s="2">
        <f ca="1">RANDBETWEEN(380,780)</f>
        <v>523</v>
      </c>
      <c r="D18">
        <f ca="1">RANDBETWEEN(1,9)/100000</f>
        <v>8.0000000000000007E-5</v>
      </c>
      <c r="E18">
        <f ca="1">D18*1000</f>
        <v>0.08</v>
      </c>
      <c r="F18" s="6">
        <f t="shared" ca="1" si="3"/>
        <v>1.53</v>
      </c>
      <c r="G18" s="6">
        <f t="shared" ca="1" si="4"/>
        <v>2</v>
      </c>
      <c r="H18" s="6">
        <f t="shared" ca="1" si="5"/>
        <v>0.01</v>
      </c>
      <c r="I18">
        <f ca="1">H18*G18</f>
        <v>0.02</v>
      </c>
      <c r="J18">
        <f ca="1">I18*100</f>
        <v>2</v>
      </c>
      <c r="K18" t="str">
        <f ca="1">"Licht trifft nach einem Doppelspalt mit der Spaltbreite "&amp;E18&amp;" mm auf einen "&amp;F18&amp;" m "</f>
        <v xml:space="preserve">Licht trifft nach einem Doppelspalt mit der Spaltbreite 0,08 mm auf einen 1,53 m </v>
      </c>
      <c r="L18" t="str">
        <f ca="1">"entfernten Schirm. Das "&amp;G18&amp;". Maximum hat einen Abstand von "&amp;J18&amp;" cm."</f>
        <v>entfernten Schirm. Das 2. Maximum hat einen Abstand von 2 cm.</v>
      </c>
      <c r="M18" t="s">
        <v>8</v>
      </c>
      <c r="N18" t="str">
        <f ca="1">"d = "&amp;E18&amp;" mm, s = "&amp;F18&amp;" m, k = "&amp;G18&amp;", a = "&amp;J18&amp;" cm"</f>
        <v>d = 0,08 mm, s = 1,53 m, k = 2, a = 2 cm</v>
      </c>
      <c r="O18" s="3" t="s">
        <v>12</v>
      </c>
      <c r="P18" s="3" t="s">
        <v>14</v>
      </c>
      <c r="Q18" t="str">
        <f ca="1">"= ("&amp;E18&amp;" mm · "&amp;J18&amp;" cm ) : ("&amp;G18&amp;" · "&amp;F18&amp;" m )"</f>
        <v>= (0,08 mm · 2 cm ) : (2 · 1,53 m )</v>
      </c>
      <c r="R18" t="str">
        <f ca="1">"= "&amp;C18&amp;" nm"</f>
        <v>= 523 nm</v>
      </c>
    </row>
    <row r="19" spans="1:18" x14ac:dyDescent="0.35">
      <c r="A19">
        <f t="shared" ca="1" si="1"/>
        <v>4</v>
      </c>
      <c r="B19">
        <f t="shared" ca="1" si="2"/>
        <v>0.90600359704151934</v>
      </c>
      <c r="C19">
        <f ca="1">RANDBETWEEN(380,780)</f>
        <v>464</v>
      </c>
      <c r="D19" s="2">
        <f ca="1">RANDBETWEEN(1,9)/100000</f>
        <v>8.0000000000000007E-5</v>
      </c>
      <c r="E19" s="2">
        <f ca="1">D19*1000</f>
        <v>0.08</v>
      </c>
      <c r="F19" s="6">
        <f t="shared" ca="1" si="3"/>
        <v>3.62</v>
      </c>
      <c r="G19" s="6">
        <f t="shared" ca="1" si="4"/>
        <v>2</v>
      </c>
      <c r="H19" s="6">
        <f t="shared" ca="1" si="5"/>
        <v>2.1000000000000001E-2</v>
      </c>
      <c r="I19">
        <f ca="1">H19*G19</f>
        <v>4.2000000000000003E-2</v>
      </c>
      <c r="J19">
        <f ca="1">I19*100</f>
        <v>4.2</v>
      </c>
      <c r="K19" t="str">
        <f ca="1">"Licht mit der Wellenlänge "&amp;C19&amp;" nm trifft auf einen "&amp;F19&amp;" m entfernten Schirm."</f>
        <v>Licht mit der Wellenlänge 464 nm trifft auf einen 3,62 m entfernten Schirm.</v>
      </c>
      <c r="L19" t="str">
        <f ca="1">"Das "&amp;G19&amp;". Maximum hat einen Abstand von "&amp;J19&amp;" cm."</f>
        <v>Das 2. Maximum hat einen Abstand von 4,2 cm.</v>
      </c>
      <c r="M19" t="s">
        <v>19</v>
      </c>
      <c r="N19" t="str">
        <f ca="1">"λ = "&amp;C19&amp;" nm, s = "&amp;F19&amp;" m, k = "&amp;G19&amp;", a = "&amp;J19&amp;" cm"</f>
        <v>λ = 464 nm, s = 3,62 m, k = 2, a = 4,2 cm</v>
      </c>
      <c r="O19" t="s">
        <v>1</v>
      </c>
      <c r="P19" s="3" t="s">
        <v>17</v>
      </c>
      <c r="Q19" t="str">
        <f ca="1">"= ("&amp;G19&amp;" · "&amp;C19&amp;" nm · "&amp;F19&amp;" m) : "&amp;J19&amp;" cm"</f>
        <v>= (2 · 464 nm · 3,62 m) : 4,2 cm</v>
      </c>
      <c r="R19" t="str">
        <f ca="1">"= "&amp;E19&amp;" mm"</f>
        <v>= 0,08 mm</v>
      </c>
    </row>
    <row r="20" spans="1:18" x14ac:dyDescent="0.35">
      <c r="A20">
        <f t="shared" ca="1" si="1"/>
        <v>18</v>
      </c>
      <c r="B20">
        <f t="shared" ca="1" si="2"/>
        <v>0.34165958010106723</v>
      </c>
      <c r="C20">
        <f ca="1">RANDBETWEEN(380,780)</f>
        <v>467</v>
      </c>
      <c r="D20">
        <f ca="1">RANDBETWEEN(1,9)/100000</f>
        <v>9.0000000000000006E-5</v>
      </c>
      <c r="E20">
        <f ca="1">D20*1000</f>
        <v>9.0000000000000011E-2</v>
      </c>
      <c r="F20" s="6">
        <f t="shared" ca="1" si="3"/>
        <v>2.7</v>
      </c>
      <c r="G20" s="6">
        <f t="shared" ca="1" si="4"/>
        <v>1</v>
      </c>
      <c r="H20" s="6">
        <f t="shared" ca="1" si="5"/>
        <v>1.4E-2</v>
      </c>
      <c r="I20">
        <f ca="1">H20*G20</f>
        <v>1.4E-2</v>
      </c>
      <c r="J20">
        <f ca="1">I20*100</f>
        <v>1.4000000000000001</v>
      </c>
      <c r="K20" t="str">
        <f ca="1">"Licht mit der Wellenlänge "&amp;C20&amp;" nm trifft auf einen Spalt mit Spaltabstand "&amp;E20&amp;" mm."</f>
        <v>Licht mit der Wellenlänge 467 nm trifft auf einen Spalt mit Spaltabstand 0,09 mm.</v>
      </c>
      <c r="L20" t="str">
        <f ca="1">"Das "&amp;G20&amp;". Maximum hat einen Abstand von "&amp;J20&amp;" cm."</f>
        <v>Das 1. Maximum hat einen Abstand von 1,4 cm.</v>
      </c>
      <c r="M20" t="s">
        <v>18</v>
      </c>
      <c r="N20" t="str">
        <f ca="1">"λ = "&amp;C20&amp;" nm, d = "&amp;E20&amp;" mm, k = "&amp;G20&amp;", a = "&amp;J20&amp;" cm"</f>
        <v>λ = 467 nm, d = 0,09 mm, k = 1, a = 1,4 cm</v>
      </c>
      <c r="O20" t="s">
        <v>2</v>
      </c>
      <c r="P20" s="3" t="s">
        <v>21</v>
      </c>
      <c r="Q20" t="str">
        <f ca="1">"= ("&amp;E20&amp;" mm · "&amp;J20&amp;" cm ) : ("&amp;G20&amp;" · "&amp;C20&amp;" nm )"</f>
        <v>= (0,09 mm · 1,4 cm ) : (1 · 467 nm )</v>
      </c>
      <c r="R20" t="str">
        <f ca="1">"= "&amp;F20&amp;" m"</f>
        <v>= 2,7 m</v>
      </c>
    </row>
    <row r="21" spans="1:18" x14ac:dyDescent="0.35">
      <c r="A21">
        <f t="shared" ca="1" si="1"/>
        <v>12</v>
      </c>
      <c r="B21">
        <f t="shared" ca="1" si="2"/>
        <v>0.5916778996247567</v>
      </c>
      <c r="C21">
        <f ca="1">RANDBETWEEN(380,780)</f>
        <v>509</v>
      </c>
      <c r="D21">
        <f ca="1">RANDBETWEEN(1,9)/100000</f>
        <v>4.0000000000000003E-5</v>
      </c>
      <c r="E21">
        <f ca="1">D21*1000</f>
        <v>0.04</v>
      </c>
      <c r="F21" s="6">
        <f t="shared" ca="1" si="3"/>
        <v>1.49</v>
      </c>
      <c r="G21" s="6">
        <f t="shared" ca="1" si="4"/>
        <v>3</v>
      </c>
      <c r="H21" s="6">
        <f t="shared" ca="1" si="5"/>
        <v>1.9E-2</v>
      </c>
      <c r="I21" s="2">
        <f ca="1">H21*G21</f>
        <v>5.6999999999999995E-2</v>
      </c>
      <c r="J21" s="2">
        <f ca="1">I21*100</f>
        <v>5.6999999999999993</v>
      </c>
      <c r="K21" t="str">
        <f ca="1">"Licht mit der Wellenlänge "&amp;C21&amp;" nm trifft auf einen Spalt mit Spaltabstand "&amp;E21&amp;" mm."</f>
        <v>Licht mit der Wellenlänge 509 nm trifft auf einen Spalt mit Spaltabstand 0,04 mm.</v>
      </c>
      <c r="L21" t="str">
        <f ca="1">"Am "&amp;F21&amp;" m entfernten Schirm wird das "&amp;G21&amp;". Maximum gemessen."</f>
        <v>Am 1,49 m entfernten Schirm wird das 3. Maximum gemessen.</v>
      </c>
      <c r="M21" t="str">
        <f ca="1">"Bestimme den Abstand des "&amp;G21&amp;". Maximums vom 0. Maximum. "</f>
        <v xml:space="preserve">Bestimme den Abstand des 3. Maximums vom 0. Maximum. </v>
      </c>
      <c r="N21" t="str">
        <f ca="1">"λ = "&amp;C21&amp;" nm, s = "&amp;F21&amp;" m, d = "&amp;E21&amp;" mm, k = "&amp;G21</f>
        <v>λ = 509 nm, s = 1,49 m, d = 0,04 mm, k = 3</v>
      </c>
      <c r="O21" t="s">
        <v>4</v>
      </c>
      <c r="P21" s="3" t="s">
        <v>22</v>
      </c>
      <c r="Q21" t="str">
        <f ca="1">"= ("&amp;G21&amp;" · "&amp;C21&amp;" nm · "&amp;F21&amp;" m) : "&amp;E21&amp;" mm"</f>
        <v>= (3 · 509 nm · 1,49 m) : 0,04 mm</v>
      </c>
      <c r="R21" t="str">
        <f ca="1">"= "&amp;J21&amp;" cm"</f>
        <v>= 5,7 cm</v>
      </c>
    </row>
    <row r="22" spans="1:18" x14ac:dyDescent="0.35">
      <c r="A22">
        <f t="shared" ca="1" si="1"/>
        <v>1</v>
      </c>
      <c r="B22">
        <f t="shared" ca="1" si="2"/>
        <v>0.98692035967092628</v>
      </c>
      <c r="C22">
        <f ca="1">RANDBETWEEN(380,780)</f>
        <v>737</v>
      </c>
      <c r="D22">
        <f ca="1">RANDBETWEEN(1,9)/100000</f>
        <v>5.0000000000000002E-5</v>
      </c>
      <c r="E22">
        <f ca="1">D22*1000</f>
        <v>0.05</v>
      </c>
      <c r="F22" s="6">
        <f t="shared" ca="1" si="3"/>
        <v>1.97</v>
      </c>
      <c r="G22" s="6">
        <f t="shared" ca="1" si="4"/>
        <v>3</v>
      </c>
      <c r="H22" s="6">
        <f t="shared" ca="1" si="5"/>
        <v>2.9000000000000001E-2</v>
      </c>
      <c r="I22">
        <f ca="1">H22*G22</f>
        <v>8.7000000000000008E-2</v>
      </c>
      <c r="J22">
        <f ca="1">I22*100</f>
        <v>8.7000000000000011</v>
      </c>
      <c r="K22" t="str">
        <f ca="1">"Licht mit der Wellenlänge "&amp;C22&amp;" nm trifft auf einen Spalt mit Spaltabstand "&amp;E22&amp;" mm."</f>
        <v>Licht mit der Wellenlänge 737 nm trifft auf einen Spalt mit Spaltabstand 0,05 mm.</v>
      </c>
      <c r="L22" t="str">
        <f ca="1">"Am "&amp;F22&amp;" m entfernten Schirm wird im Abstand von "&amp;J22&amp;" cm ein Maximum gemessen."</f>
        <v>Am 1,97 m entfernten Schirm wird im Abstand von 8,7 cm ein Maximum gemessen.</v>
      </c>
      <c r="M22" t="s">
        <v>20</v>
      </c>
      <c r="N22" t="str">
        <f ca="1">"λ = "&amp;C22&amp;" nm, d = "&amp;E22&amp;" mm, s = "&amp;F22&amp;" m, a = "&amp;J22&amp;" cm"</f>
        <v>λ = 737 nm, d = 0,05 mm, s = 1,97 m, a = 8,7 cm</v>
      </c>
      <c r="O22" t="s">
        <v>3</v>
      </c>
      <c r="P22" s="3" t="s">
        <v>23</v>
      </c>
      <c r="Q22" t="str">
        <f ca="1">"= ("&amp;E22&amp;" mm · "&amp;J22&amp;" cm ) : ("&amp;F22&amp;" m · "&amp;C22&amp;" nm )"</f>
        <v>= (0,05 mm · 8,7 cm ) : (1,97 m · 737 nm )</v>
      </c>
      <c r="R22" t="str">
        <f ca="1">"= "&amp;G22</f>
        <v>= 3</v>
      </c>
    </row>
    <row r="23" spans="1:18" x14ac:dyDescent="0.35">
      <c r="A23">
        <f t="shared" ca="1" si="1"/>
        <v>7</v>
      </c>
      <c r="B23">
        <f ca="1">RAND()</f>
        <v>0.76847439704134157</v>
      </c>
      <c r="C23" s="2">
        <f ca="1">RANDBETWEEN(380,780)</f>
        <v>489</v>
      </c>
      <c r="D23">
        <f ca="1">RANDBETWEEN(1,9)/100000</f>
        <v>1.0000000000000001E-5</v>
      </c>
      <c r="E23">
        <f ca="1">D23*1000</f>
        <v>0.01</v>
      </c>
      <c r="F23" s="6">
        <f t="shared" ca="1" si="3"/>
        <v>0.28999999999999998</v>
      </c>
      <c r="G23" s="6">
        <f t="shared" ca="1" si="4"/>
        <v>2</v>
      </c>
      <c r="H23" s="6">
        <f t="shared" ca="1" si="5"/>
        <v>1.4E-2</v>
      </c>
      <c r="I23">
        <f ca="1">H23*G23</f>
        <v>2.8000000000000001E-2</v>
      </c>
      <c r="J23">
        <f ca="1">I23*100</f>
        <v>2.8000000000000003</v>
      </c>
      <c r="K23" t="str">
        <f ca="1">"Licht trifft nach einem Doppelspalt mit der Spaltbreite "&amp;E23&amp;" mm auf einen "&amp;F23&amp;" m "</f>
        <v xml:space="preserve">Licht trifft nach einem Doppelspalt mit der Spaltbreite 0,01 mm auf einen 0,29 m </v>
      </c>
      <c r="L23" t="str">
        <f ca="1">"entfernten Schirm. Das "&amp;G23&amp;". Maximum hat einen Abstand von "&amp;J23&amp;" cm."</f>
        <v>entfernten Schirm. Das 2. Maximum hat einen Abstand von 2,8 cm.</v>
      </c>
      <c r="M23" t="s">
        <v>8</v>
      </c>
      <c r="N23" t="str">
        <f ca="1">"d = "&amp;E23&amp;" mm, s = "&amp;F23&amp;" m, k = "&amp;G23&amp;", a = "&amp;J23&amp;" cm"</f>
        <v>d = 0,01 mm, s = 0,29 m, k = 2, a = 2,8 cm</v>
      </c>
      <c r="O23" s="3" t="s">
        <v>12</v>
      </c>
      <c r="P23" s="3" t="s">
        <v>14</v>
      </c>
      <c r="Q23" t="str">
        <f ca="1">"= ("&amp;E23&amp;" mm · "&amp;J23&amp;" cm ) : ("&amp;G23&amp;" · "&amp;F23&amp;" m )"</f>
        <v>= (0,01 mm · 2,8 cm ) : (2 · 0,29 m )</v>
      </c>
      <c r="R23" t="str">
        <f ca="1">"= "&amp;C23&amp;" nm"</f>
        <v>= 489 nm</v>
      </c>
    </row>
    <row r="24" spans="1:18" x14ac:dyDescent="0.35">
      <c r="A24">
        <f t="shared" ca="1" si="1"/>
        <v>21</v>
      </c>
      <c r="B24">
        <f t="shared" ca="1" si="2"/>
        <v>0.2706032794560711</v>
      </c>
      <c r="C24">
        <f ca="1">RANDBETWEEN(380,780)</f>
        <v>629</v>
      </c>
      <c r="D24" s="2">
        <f ca="1">RANDBETWEEN(1,9)/100000</f>
        <v>2.0000000000000002E-5</v>
      </c>
      <c r="E24" s="2">
        <f ca="1">D24*1000</f>
        <v>0.02</v>
      </c>
      <c r="F24" s="6">
        <f t="shared" ca="1" si="3"/>
        <v>0.67</v>
      </c>
      <c r="G24" s="6">
        <f t="shared" ca="1" si="4"/>
        <v>3</v>
      </c>
      <c r="H24" s="6">
        <f t="shared" ca="1" si="5"/>
        <v>2.1000000000000001E-2</v>
      </c>
      <c r="I24">
        <f ca="1">H24*G24</f>
        <v>6.3E-2</v>
      </c>
      <c r="J24">
        <f ca="1">I24*100</f>
        <v>6.3</v>
      </c>
      <c r="K24" t="str">
        <f ca="1">"Licht mit der Wellenlänge "&amp;C24&amp;" nm trifft auf einen "&amp;F24&amp;" m entfernten Schirm."</f>
        <v>Licht mit der Wellenlänge 629 nm trifft auf einen 0,67 m entfernten Schirm.</v>
      </c>
      <c r="L24" t="str">
        <f ca="1">"Das "&amp;G24&amp;". Maximum hat einen Abstand von "&amp;J24&amp;" cm."</f>
        <v>Das 3. Maximum hat einen Abstand von 6,3 cm.</v>
      </c>
      <c r="M24" t="s">
        <v>19</v>
      </c>
      <c r="N24" t="str">
        <f ca="1">"λ = "&amp;C24&amp;" nm, s = "&amp;F24&amp;" m, k = "&amp;G24&amp;", a = "&amp;J24&amp;" cm"</f>
        <v>λ = 629 nm, s = 0,67 m, k = 3, a = 6,3 cm</v>
      </c>
      <c r="O24" t="s">
        <v>1</v>
      </c>
      <c r="P24" s="3" t="s">
        <v>17</v>
      </c>
      <c r="Q24" t="str">
        <f ca="1">"= ("&amp;G24&amp;" · "&amp;C24&amp;" nm · "&amp;F24&amp;" m) : "&amp;J24&amp;" cm"</f>
        <v>= (3 · 629 nm · 0,67 m) : 6,3 cm</v>
      </c>
      <c r="R24" t="str">
        <f ca="1">"= "&amp;E24&amp;" mm"</f>
        <v>= 0,02 mm</v>
      </c>
    </row>
    <row r="25" spans="1:18" x14ac:dyDescent="0.35">
      <c r="A25">
        <f t="shared" ca="1" si="1"/>
        <v>25</v>
      </c>
      <c r="B25">
        <f t="shared" ca="1" si="2"/>
        <v>3.3184692740892974E-3</v>
      </c>
      <c r="C25">
        <f ca="1">RANDBETWEEN(380,780)</f>
        <v>627</v>
      </c>
      <c r="D25">
        <f ca="1">RANDBETWEEN(1,9)/100000</f>
        <v>8.0000000000000007E-5</v>
      </c>
      <c r="E25">
        <f ca="1">D25*1000</f>
        <v>0.08</v>
      </c>
      <c r="F25" s="6">
        <f t="shared" ca="1" si="3"/>
        <v>3.83</v>
      </c>
      <c r="G25" s="6">
        <f t="shared" ca="1" si="4"/>
        <v>1</v>
      </c>
      <c r="H25" s="6">
        <f t="shared" ca="1" si="5"/>
        <v>0.03</v>
      </c>
      <c r="I25">
        <f ca="1">H25*G25</f>
        <v>0.03</v>
      </c>
      <c r="J25">
        <f ca="1">I25*100</f>
        <v>3</v>
      </c>
      <c r="K25" t="str">
        <f ca="1">"Licht mit der Wellenlänge "&amp;C25&amp;" nm trifft auf einen Spalt mit Spaltabstand "&amp;E25&amp;" mm."</f>
        <v>Licht mit der Wellenlänge 627 nm trifft auf einen Spalt mit Spaltabstand 0,08 mm.</v>
      </c>
      <c r="L25" t="str">
        <f ca="1">"Das "&amp;G25&amp;". Maximum hat einen Abstand von "&amp;J25&amp;" cm."</f>
        <v>Das 1. Maximum hat einen Abstand von 3 cm.</v>
      </c>
      <c r="M25" t="s">
        <v>18</v>
      </c>
      <c r="N25" t="str">
        <f ca="1">"λ = "&amp;C25&amp;" nm, d = "&amp;E25&amp;" mm, k = "&amp;G25&amp;", a = "&amp;J25&amp;" cm"</f>
        <v>λ = 627 nm, d = 0,08 mm, k = 1, a = 3 cm</v>
      </c>
      <c r="O25" t="s">
        <v>2</v>
      </c>
      <c r="P25" s="3" t="s">
        <v>21</v>
      </c>
      <c r="Q25" t="str">
        <f ca="1">"= ("&amp;E25&amp;" mm · "&amp;J25&amp;" cm ) : ("&amp;G25&amp;" · "&amp;C25&amp;" nm )"</f>
        <v>= (0,08 mm · 3 cm ) : (1 · 627 nm )</v>
      </c>
      <c r="R25" t="str">
        <f ca="1">"= "&amp;F25&amp;" m"</f>
        <v>= 3,83 m</v>
      </c>
    </row>
    <row r="26" spans="1:18" x14ac:dyDescent="0.35">
      <c r="A26">
        <f t="shared" ca="1" si="1"/>
        <v>11</v>
      </c>
      <c r="B26">
        <f t="shared" ca="1" si="2"/>
        <v>0.618636783335204</v>
      </c>
      <c r="C26">
        <f ca="1">RANDBETWEEN(380,780)</f>
        <v>550</v>
      </c>
      <c r="D26">
        <f ca="1">RANDBETWEEN(1,9)/100000</f>
        <v>8.0000000000000007E-5</v>
      </c>
      <c r="E26">
        <f ca="1">D26*1000</f>
        <v>0.08</v>
      </c>
      <c r="F26" s="6">
        <f t="shared" ca="1" si="3"/>
        <v>3.64</v>
      </c>
      <c r="G26" s="6">
        <f t="shared" ca="1" si="4"/>
        <v>3</v>
      </c>
      <c r="H26" s="6">
        <f t="shared" ca="1" si="5"/>
        <v>2.5000000000000001E-2</v>
      </c>
      <c r="I26" s="2">
        <f ca="1">H26*G26</f>
        <v>7.5000000000000011E-2</v>
      </c>
      <c r="J26" s="2">
        <f ca="1">I26*100</f>
        <v>7.5000000000000009</v>
      </c>
      <c r="K26" t="str">
        <f ca="1">"Licht mit der Wellenlänge "&amp;C26&amp;" nm trifft auf einen Spalt mit Spaltabstand "&amp;E26&amp;" mm."</f>
        <v>Licht mit der Wellenlänge 550 nm trifft auf einen Spalt mit Spaltabstand 0,08 mm.</v>
      </c>
      <c r="L26" t="str">
        <f ca="1">"Am "&amp;F26&amp;" m entfernten Schirm wird das "&amp;G26&amp;". Maximum gemessen."</f>
        <v>Am 3,64 m entfernten Schirm wird das 3. Maximum gemessen.</v>
      </c>
      <c r="M26" t="str">
        <f ca="1">"Bestimme den Abstand des "&amp;G26&amp;". Maximums vom 0. Maximum. "</f>
        <v xml:space="preserve">Bestimme den Abstand des 3. Maximums vom 0. Maximum. </v>
      </c>
      <c r="N26" t="str">
        <f ca="1">"λ = "&amp;C26&amp;" nm, s = "&amp;F26&amp;" m, d = "&amp;E26&amp;" mm, k = "&amp;G26</f>
        <v>λ = 550 nm, s = 3,64 m, d = 0,08 mm, k = 3</v>
      </c>
      <c r="O26" t="s">
        <v>4</v>
      </c>
      <c r="P26" s="3" t="s">
        <v>22</v>
      </c>
      <c r="Q26" t="str">
        <f ca="1">"= ("&amp;G26&amp;" · "&amp;C26&amp;" nm · "&amp;F26&amp;" m) : "&amp;E26&amp;" mm"</f>
        <v>= (3 · 550 nm · 3,64 m) : 0,08 mm</v>
      </c>
      <c r="R26" t="str">
        <f ca="1">"= "&amp;J26&amp;" cm"</f>
        <v>= 7,5 cm</v>
      </c>
    </row>
    <row r="27" spans="1:18" x14ac:dyDescent="0.35">
      <c r="A27">
        <f t="shared" ca="1" si="1"/>
        <v>20</v>
      </c>
      <c r="B27">
        <f t="shared" ca="1" si="2"/>
        <v>0.30168466226629165</v>
      </c>
      <c r="C27">
        <f ca="1">RANDBETWEEN(380,780)</f>
        <v>597</v>
      </c>
      <c r="D27">
        <f ca="1">RANDBETWEEN(1,9)/100000</f>
        <v>1.0000000000000001E-5</v>
      </c>
      <c r="E27">
        <f ca="1">D27*1000</f>
        <v>0.01</v>
      </c>
      <c r="F27" s="6">
        <f t="shared" ca="1" si="3"/>
        <v>0.2</v>
      </c>
      <c r="G27" s="6">
        <f t="shared" ca="1" si="4"/>
        <v>1</v>
      </c>
      <c r="H27" s="6">
        <f t="shared" ca="1" si="5"/>
        <v>1.2E-2</v>
      </c>
      <c r="I27">
        <f ca="1">H27*G27</f>
        <v>1.2E-2</v>
      </c>
      <c r="J27">
        <f ca="1">I27*100</f>
        <v>1.2</v>
      </c>
      <c r="K27" t="str">
        <f ca="1">"Licht mit der Wellenlänge "&amp;C27&amp;" nm trifft auf einen Spalt mit Spaltabstand "&amp;E27&amp;" mm."</f>
        <v>Licht mit der Wellenlänge 597 nm trifft auf einen Spalt mit Spaltabstand 0,01 mm.</v>
      </c>
      <c r="L27" t="str">
        <f ca="1">"Am "&amp;F27&amp;" m entfernten Schirm wird im Abstand von "&amp;J27&amp;" cm ein Maximum gemessen."</f>
        <v>Am 0,2 m entfernten Schirm wird im Abstand von 1,2 cm ein Maximum gemessen.</v>
      </c>
      <c r="M27" t="s">
        <v>20</v>
      </c>
      <c r="N27" t="str">
        <f ca="1">"λ = "&amp;C27&amp;" nm, d = "&amp;E27&amp;" mm, s = "&amp;F27&amp;" m, a = "&amp;J27&amp;" cm"</f>
        <v>λ = 597 nm, d = 0,01 mm, s = 0,2 m, a = 1,2 cm</v>
      </c>
      <c r="O27" t="s">
        <v>3</v>
      </c>
      <c r="P27" s="3" t="s">
        <v>23</v>
      </c>
      <c r="Q27" t="str">
        <f ca="1">"= ("&amp;E27&amp;" mm · "&amp;J27&amp;" cm ) : ("&amp;F27&amp;" m · "&amp;C27&amp;" nm )"</f>
        <v>= (0,01 mm · 1,2 cm ) : (0,2 m · 597 nm )</v>
      </c>
      <c r="R27" t="str">
        <f ca="1">"= "&amp;G27</f>
        <v>= 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Arbeitsblatt</vt:lpstr>
      <vt:lpstr>Tabelle1</vt:lpstr>
      <vt:lpstr>Arbeitsblatt!Druckbereich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Müller</dc:creator>
  <cp:lastModifiedBy>Stefan Müller</cp:lastModifiedBy>
  <cp:lastPrinted>2025-09-26T17:51:29Z</cp:lastPrinted>
  <dcterms:created xsi:type="dcterms:W3CDTF">2025-09-26T15:56:50Z</dcterms:created>
  <dcterms:modified xsi:type="dcterms:W3CDTF">2025-09-26T17:51:56Z</dcterms:modified>
</cp:coreProperties>
</file>