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899C4E75-00BF-41C3-854F-CBED44F2CF76}" xr6:coauthVersionLast="47" xr6:coauthVersionMax="47" xr10:uidLastSave="{00000000-0000-0000-0000-000000000000}"/>
  <bookViews>
    <workbookView xWindow="-110" yWindow="-110" windowWidth="19420" windowHeight="10560" xr2:uid="{528FE804-D688-4B85-9DC3-2C0DB0FE5C2B}"/>
  </bookViews>
  <sheets>
    <sheet name="Tabelle1" sheetId="1" r:id="rId1"/>
  </sheets>
  <definedNames>
    <definedName name="_xlnm.Print_Area" localSheetId="0">Tabelle1!$A$1:$U$46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T40" i="1"/>
  <c r="W37" i="1"/>
  <c r="W38" i="1" s="1"/>
  <c r="U38" i="1"/>
  <c r="E32" i="1" s="1"/>
  <c r="U37" i="1"/>
  <c r="C32" i="1" s="1"/>
  <c r="T28" i="1"/>
  <c r="M29" i="1" s="1"/>
  <c r="W24" i="1"/>
  <c r="Y24" i="1" s="1"/>
  <c r="Y26" i="1" s="1"/>
  <c r="W11" i="1"/>
  <c r="W14" i="1" s="1"/>
  <c r="X8" i="1"/>
  <c r="AA6" i="1"/>
  <c r="G6" i="1" s="1"/>
  <c r="Y6" i="1"/>
  <c r="E6" i="1" s="1"/>
  <c r="W6" i="1"/>
  <c r="C6" i="1" s="1"/>
  <c r="W39" i="1" l="1"/>
  <c r="U41" i="1"/>
  <c r="T29" i="1"/>
  <c r="T27" i="1"/>
  <c r="W30" i="1"/>
  <c r="U25" i="1" s="1"/>
  <c r="W26" i="1"/>
  <c r="W28" i="1" s="1"/>
  <c r="AB24" i="1"/>
  <c r="W15" i="1"/>
  <c r="U8" i="1"/>
  <c r="U7" i="1"/>
  <c r="U6" i="1"/>
  <c r="AB6" i="1"/>
  <c r="M5" i="1"/>
  <c r="X36" i="1" l="1"/>
  <c r="X37" i="1" s="1"/>
  <c r="Y37" i="1" s="1"/>
  <c r="Z37" i="1" s="1"/>
  <c r="V37" i="1" s="1"/>
  <c r="W40" i="1"/>
  <c r="M36" i="1"/>
  <c r="Y28" i="1"/>
  <c r="AB28" i="1" s="1"/>
  <c r="AB26" i="1"/>
  <c r="W25" i="1"/>
  <c r="Y25" i="1"/>
  <c r="U15" i="1"/>
  <c r="W8" i="1"/>
  <c r="D9" i="1" s="1"/>
  <c r="U9" i="1"/>
  <c r="Y36" i="1" l="1"/>
  <c r="Z36" i="1" s="1"/>
  <c r="V36" i="1" s="1"/>
  <c r="X38" i="1"/>
  <c r="X39" i="1" s="1"/>
  <c r="W41" i="1"/>
  <c r="Y29" i="1"/>
  <c r="W29" i="1"/>
  <c r="W27" i="1"/>
  <c r="Y27" i="1"/>
  <c r="AB25" i="1"/>
  <c r="AC25" i="1" s="1"/>
  <c r="E22" i="1"/>
  <c r="E12" i="1"/>
  <c r="AA8" i="1"/>
  <c r="S9" i="1"/>
  <c r="Y38" i="1" l="1"/>
  <c r="Z38" i="1" s="1"/>
  <c r="V38" i="1" s="1"/>
  <c r="U39" i="1" s="1"/>
  <c r="X40" i="1"/>
  <c r="Y39" i="1"/>
  <c r="Z39" i="1" s="1"/>
  <c r="V39" i="1" s="1"/>
  <c r="AB29" i="1"/>
  <c r="AC29" i="1" s="1"/>
  <c r="AB27" i="1"/>
  <c r="AA9" i="1"/>
  <c r="S8" i="1" s="1"/>
  <c r="T9" i="1"/>
  <c r="T8" i="1" s="1"/>
  <c r="W9" i="1"/>
  <c r="M8" i="1" s="1"/>
  <c r="Y9" i="1"/>
  <c r="M9" i="1" s="1"/>
  <c r="M6" i="1"/>
  <c r="M7" i="1"/>
  <c r="U40" i="1" l="1"/>
  <c r="S40" i="1" s="1"/>
  <c r="M38" i="1"/>
  <c r="M37" i="1"/>
  <c r="C34" i="1"/>
  <c r="X41" i="1"/>
  <c r="Y41" i="1" s="1"/>
  <c r="Z41" i="1" s="1"/>
  <c r="V41" i="1" s="1"/>
  <c r="Y40" i="1"/>
  <c r="Z40" i="1" s="1"/>
  <c r="V40" i="1" s="1"/>
  <c r="M10" i="1"/>
  <c r="AC27" i="1"/>
  <c r="Y30" i="1" s="1"/>
  <c r="T6" i="1"/>
  <c r="T7" i="1"/>
  <c r="S7" i="1"/>
  <c r="S6" i="1"/>
  <c r="Y11" i="1"/>
  <c r="Y14" i="1" s="1"/>
  <c r="M39" i="1" l="1"/>
  <c r="S41" i="1"/>
  <c r="M40" i="1"/>
  <c r="D37" i="1"/>
  <c r="S39" i="1"/>
  <c r="M41" i="1"/>
  <c r="AB30" i="1"/>
  <c r="U26" i="1"/>
  <c r="M24" i="1" s="1"/>
  <c r="Y15" i="1"/>
  <c r="AA11" i="1"/>
  <c r="T41" i="1" l="1"/>
  <c r="T39" i="1"/>
  <c r="M42" i="1" s="1"/>
  <c r="Y31" i="1"/>
  <c r="W31" i="1"/>
  <c r="E24" i="1"/>
  <c r="U16" i="1"/>
  <c r="AB11" i="1"/>
  <c r="T37" i="1" l="1"/>
  <c r="T38" i="1"/>
  <c r="M43" i="1"/>
  <c r="M44" i="1"/>
  <c r="AB31" i="1"/>
  <c r="E14" i="1"/>
  <c r="W12" i="1"/>
  <c r="Y12" i="1"/>
  <c r="S38" i="1" l="1"/>
  <c r="M46" i="1" s="1"/>
  <c r="S37" i="1"/>
  <c r="M45" i="1" s="1"/>
  <c r="M25" i="1"/>
  <c r="AC31" i="1"/>
  <c r="U29" i="1" s="1"/>
  <c r="AB12" i="1"/>
  <c r="M26" i="1" l="1"/>
  <c r="S29" i="1"/>
  <c r="S25" i="1" s="1"/>
  <c r="AC32" i="1"/>
  <c r="U27" i="1" s="1"/>
  <c r="AA13" i="1"/>
  <c r="AA14" i="1" s="1"/>
  <c r="AB13" i="1"/>
  <c r="T25" i="1" l="1"/>
  <c r="M33" i="1" s="1"/>
  <c r="M32" i="1"/>
  <c r="S26" i="1"/>
  <c r="M31" i="1"/>
  <c r="S27" i="1"/>
  <c r="M30" i="1" s="1"/>
  <c r="G23" i="1"/>
  <c r="U28" i="1"/>
  <c r="AA15" i="1"/>
  <c r="T26" i="1" l="1"/>
  <c r="M34" i="1" s="1"/>
  <c r="S28" i="1"/>
  <c r="M28" i="1" s="1"/>
  <c r="M27" i="1"/>
  <c r="U17" i="1"/>
  <c r="M15" i="1" s="1"/>
  <c r="AB15" i="1"/>
  <c r="E27" i="1" l="1"/>
  <c r="E16" i="1"/>
  <c r="AA16" i="1"/>
  <c r="W16" i="1"/>
  <c r="Y16" i="1"/>
  <c r="AB16" i="1" l="1"/>
  <c r="AB17" i="1" s="1"/>
  <c r="W18" i="1" s="1"/>
  <c r="E19" i="1" s="1"/>
  <c r="M16" i="1" l="1"/>
  <c r="U18" i="1"/>
  <c r="M17" i="1"/>
  <c r="M18" i="1" l="1"/>
  <c r="S18" i="1"/>
  <c r="S15" i="1" l="1"/>
  <c r="S16" i="1"/>
  <c r="T16" i="1" s="1"/>
  <c r="M20" i="1" s="1"/>
  <c r="S17" i="1"/>
  <c r="T18" i="1"/>
  <c r="M22" i="1" s="1"/>
  <c r="T17" i="1" l="1"/>
  <c r="M21" i="1" s="1"/>
  <c r="T15" i="1"/>
  <c r="M19" i="1" s="1"/>
</calcChain>
</file>

<file path=xl/sharedStrings.xml><?xml version="1.0" encoding="utf-8"?>
<sst xmlns="http://schemas.openxmlformats.org/spreadsheetml/2006/main" count="30" uniqueCount="14">
  <si>
    <t>Gesamtwiderstand berechnen</t>
  </si>
  <si>
    <t>Ω</t>
  </si>
  <si>
    <t xml:space="preserve">Lösungen: </t>
  </si>
  <si>
    <t>1.</t>
  </si>
  <si>
    <t>Bestimme den Gesamtwiderstand und Teilspannungen sowie Teilstromstärken</t>
  </si>
  <si>
    <t>2.</t>
  </si>
  <si>
    <t>ges</t>
  </si>
  <si>
    <t>R (Ω)</t>
  </si>
  <si>
    <t>I (A)</t>
  </si>
  <si>
    <t>U (V)</t>
  </si>
  <si>
    <t xml:space="preserve">www.schlauistwow.de </t>
  </si>
  <si>
    <t>3.</t>
  </si>
  <si>
    <t>4.</t>
  </si>
  <si>
    <t>Erklärvideo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</si>
</sst>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3" borderId="2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2" fillId="3" borderId="3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184150</xdr:colOff>
      <xdr:row>5</xdr:row>
      <xdr:rowOff>114300</xdr:rowOff>
    </xdr:from>
    <xdr:to>
      <xdr:col>2</xdr:col>
      <xdr:colOff>0</xdr:colOff>
      <xdr:row>5</xdr:row>
      <xdr:rowOff>114300</xdr:rowOff>
    </xdr:to>
    <xdr:cxnSp macro="">
      <xdr:nvCxnSpPr>
        <xdr:cNvPr id="6" name="Gerader Verbinder 5">
          <a:extLst>
            <a:ext uri="{FF2B5EF4-FFF2-40B4-BE49-F238E27FC236}">
              <a16:creationId xmlns:a16="http://schemas.microsoft.com/office/drawing/2014/main" id="{085A5438-4365-B4C5-6F97-3A750A2B3689}"/>
            </a:ext>
          </a:extLst>
        </xdr:cNvPr>
        <xdr:cNvCxnSpPr/>
      </xdr:nvCxnSpPr>
      <xdr:spPr>
        <a:xfrm flipH="1">
          <a:off x="946150" y="901700"/>
          <a:ext cx="1651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5</xdr:row>
      <xdr:rowOff>107950</xdr:rowOff>
    </xdr:from>
    <xdr:to>
      <xdr:col>3</xdr:col>
      <xdr:colOff>336550</xdr:colOff>
      <xdr:row>5</xdr:row>
      <xdr:rowOff>107950</xdr:rowOff>
    </xdr:to>
    <xdr:cxnSp macro="">
      <xdr:nvCxnSpPr>
        <xdr:cNvPr id="7" name="Gerader Verbinder 6">
          <a:extLst>
            <a:ext uri="{FF2B5EF4-FFF2-40B4-BE49-F238E27FC236}">
              <a16:creationId xmlns:a16="http://schemas.microsoft.com/office/drawing/2014/main" id="{2B61F7C4-FEA9-4092-8E59-ACE518C59CAC}"/>
            </a:ext>
          </a:extLst>
        </xdr:cNvPr>
        <xdr:cNvCxnSpPr/>
      </xdr:nvCxnSpPr>
      <xdr:spPr>
        <a:xfrm flipH="1">
          <a:off x="1892300" y="895350"/>
          <a:ext cx="3175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5</xdr:row>
      <xdr:rowOff>101600</xdr:rowOff>
    </xdr:from>
    <xdr:to>
      <xdr:col>5</xdr:col>
      <xdr:colOff>336550</xdr:colOff>
      <xdr:row>5</xdr:row>
      <xdr:rowOff>101600</xdr:rowOff>
    </xdr:to>
    <xdr:cxnSp macro="">
      <xdr:nvCxnSpPr>
        <xdr:cNvPr id="9" name="Gerader Verbinder 8">
          <a:extLst>
            <a:ext uri="{FF2B5EF4-FFF2-40B4-BE49-F238E27FC236}">
              <a16:creationId xmlns:a16="http://schemas.microsoft.com/office/drawing/2014/main" id="{23ED2F98-B453-43FF-9B2F-EF486AEC615C}"/>
            </a:ext>
          </a:extLst>
        </xdr:cNvPr>
        <xdr:cNvCxnSpPr/>
      </xdr:nvCxnSpPr>
      <xdr:spPr>
        <a:xfrm flipH="1">
          <a:off x="3003550" y="889000"/>
          <a:ext cx="3175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6350</xdr:colOff>
      <xdr:row>5</xdr:row>
      <xdr:rowOff>107950</xdr:rowOff>
    </xdr:from>
    <xdr:to>
      <xdr:col>7</xdr:col>
      <xdr:colOff>323850</xdr:colOff>
      <xdr:row>5</xdr:row>
      <xdr:rowOff>107950</xdr:rowOff>
    </xdr:to>
    <xdr:cxnSp macro="">
      <xdr:nvCxnSpPr>
        <xdr:cNvPr id="10" name="Gerader Verbinder 9">
          <a:extLst>
            <a:ext uri="{FF2B5EF4-FFF2-40B4-BE49-F238E27FC236}">
              <a16:creationId xmlns:a16="http://schemas.microsoft.com/office/drawing/2014/main" id="{0D8CB3F0-9F62-48BC-90A9-E7E2A09AC6FB}"/>
            </a:ext>
          </a:extLst>
        </xdr:cNvPr>
        <xdr:cNvCxnSpPr/>
      </xdr:nvCxnSpPr>
      <xdr:spPr>
        <a:xfrm flipH="1">
          <a:off x="4102100" y="895350"/>
          <a:ext cx="3175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184150</xdr:colOff>
      <xdr:row>5</xdr:row>
      <xdr:rowOff>120650</xdr:rowOff>
    </xdr:from>
    <xdr:to>
      <xdr:col>1</xdr:col>
      <xdr:colOff>190500</xdr:colOff>
      <xdr:row>7</xdr:row>
      <xdr:rowOff>101600</xdr:rowOff>
    </xdr:to>
    <xdr:cxnSp macro="">
      <xdr:nvCxnSpPr>
        <xdr:cNvPr id="11" name="Gerader Verbinder 10">
          <a:extLst>
            <a:ext uri="{FF2B5EF4-FFF2-40B4-BE49-F238E27FC236}">
              <a16:creationId xmlns:a16="http://schemas.microsoft.com/office/drawing/2014/main" id="{7467D0E3-EC49-45B8-A55F-94C0F1BAFB7A}"/>
            </a:ext>
          </a:extLst>
        </xdr:cNvPr>
        <xdr:cNvCxnSpPr/>
      </xdr:nvCxnSpPr>
      <xdr:spPr>
        <a:xfrm flipV="1">
          <a:off x="946150" y="908050"/>
          <a:ext cx="6350" cy="3746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7</xdr:row>
      <xdr:rowOff>107950</xdr:rowOff>
    </xdr:from>
    <xdr:to>
      <xdr:col>3</xdr:col>
      <xdr:colOff>131536</xdr:colOff>
      <xdr:row>7</xdr:row>
      <xdr:rowOff>108857</xdr:rowOff>
    </xdr:to>
    <xdr:cxnSp macro="">
      <xdr:nvCxnSpPr>
        <xdr:cNvPr id="13" name="Gerader Verbinder 12">
          <a:extLst>
            <a:ext uri="{FF2B5EF4-FFF2-40B4-BE49-F238E27FC236}">
              <a16:creationId xmlns:a16="http://schemas.microsoft.com/office/drawing/2014/main" id="{D693F5A6-2CF6-49AE-96CF-BBC3435B5423}"/>
            </a:ext>
          </a:extLst>
        </xdr:cNvPr>
        <xdr:cNvCxnSpPr/>
      </xdr:nvCxnSpPr>
      <xdr:spPr>
        <a:xfrm>
          <a:off x="933450" y="1278164"/>
          <a:ext cx="1071336" cy="907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213179</xdr:colOff>
      <xdr:row>7</xdr:row>
      <xdr:rowOff>95250</xdr:rowOff>
    </xdr:from>
    <xdr:to>
      <xdr:col>7</xdr:col>
      <xdr:colOff>317500</xdr:colOff>
      <xdr:row>7</xdr:row>
      <xdr:rowOff>104322</xdr:rowOff>
    </xdr:to>
    <xdr:cxnSp macro="">
      <xdr:nvCxnSpPr>
        <xdr:cNvPr id="17" name="Gerader Verbinder 16">
          <a:extLst>
            <a:ext uri="{FF2B5EF4-FFF2-40B4-BE49-F238E27FC236}">
              <a16:creationId xmlns:a16="http://schemas.microsoft.com/office/drawing/2014/main" id="{2E53C256-6E66-4FBC-99E1-5865520B8ABE}"/>
            </a:ext>
          </a:extLst>
        </xdr:cNvPr>
        <xdr:cNvCxnSpPr/>
      </xdr:nvCxnSpPr>
      <xdr:spPr>
        <a:xfrm flipV="1">
          <a:off x="2086429" y="1265464"/>
          <a:ext cx="2326821" cy="907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308429</xdr:colOff>
      <xdr:row>5</xdr:row>
      <xdr:rowOff>101600</xdr:rowOff>
    </xdr:from>
    <xdr:to>
      <xdr:col>7</xdr:col>
      <xdr:colOff>311150</xdr:colOff>
      <xdr:row>7</xdr:row>
      <xdr:rowOff>90715</xdr:rowOff>
    </xdr:to>
    <xdr:cxnSp macro="">
      <xdr:nvCxnSpPr>
        <xdr:cNvPr id="20" name="Gerader Verbinder 19">
          <a:extLst>
            <a:ext uri="{FF2B5EF4-FFF2-40B4-BE49-F238E27FC236}">
              <a16:creationId xmlns:a16="http://schemas.microsoft.com/office/drawing/2014/main" id="{65E54942-FF6E-442F-9324-8D61C3BEC2B9}"/>
            </a:ext>
          </a:extLst>
        </xdr:cNvPr>
        <xdr:cNvCxnSpPr/>
      </xdr:nvCxnSpPr>
      <xdr:spPr>
        <a:xfrm flipV="1">
          <a:off x="4404179" y="881743"/>
          <a:ext cx="2721" cy="37918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136071</xdr:colOff>
      <xdr:row>7</xdr:row>
      <xdr:rowOff>45357</xdr:rowOff>
    </xdr:from>
    <xdr:to>
      <xdr:col>3</xdr:col>
      <xdr:colOff>142421</xdr:colOff>
      <xdr:row>8</xdr:row>
      <xdr:rowOff>0</xdr:rowOff>
    </xdr:to>
    <xdr:cxnSp macro="">
      <xdr:nvCxnSpPr>
        <xdr:cNvPr id="21" name="Gerader Verbinder 20">
          <a:extLst>
            <a:ext uri="{FF2B5EF4-FFF2-40B4-BE49-F238E27FC236}">
              <a16:creationId xmlns:a16="http://schemas.microsoft.com/office/drawing/2014/main" id="{0B5CFE0E-17CA-4AD1-B779-A730018E00FB}"/>
            </a:ext>
          </a:extLst>
        </xdr:cNvPr>
        <xdr:cNvCxnSpPr/>
      </xdr:nvCxnSpPr>
      <xdr:spPr>
        <a:xfrm flipH="1" flipV="1">
          <a:off x="2009321" y="1215571"/>
          <a:ext cx="6350" cy="14967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</xdr:colOff>
      <xdr:row>7</xdr:row>
      <xdr:rowOff>13607</xdr:rowOff>
    </xdr:from>
    <xdr:to>
      <xdr:col>3</xdr:col>
      <xdr:colOff>213179</xdr:colOff>
      <xdr:row>8</xdr:row>
      <xdr:rowOff>6350</xdr:rowOff>
    </xdr:to>
    <xdr:cxnSp macro="">
      <xdr:nvCxnSpPr>
        <xdr:cNvPr id="23" name="Gerader Verbinder 22">
          <a:extLst>
            <a:ext uri="{FF2B5EF4-FFF2-40B4-BE49-F238E27FC236}">
              <a16:creationId xmlns:a16="http://schemas.microsoft.com/office/drawing/2014/main" id="{DE76411E-E403-47E5-84B1-B10B1264E354}"/>
            </a:ext>
          </a:extLst>
        </xdr:cNvPr>
        <xdr:cNvCxnSpPr/>
      </xdr:nvCxnSpPr>
      <xdr:spPr>
        <a:xfrm flipH="1">
          <a:off x="2082800" y="1183821"/>
          <a:ext cx="3629" cy="18777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5360</xdr:colOff>
      <xdr:row>11</xdr:row>
      <xdr:rowOff>94426</xdr:rowOff>
    </xdr:from>
    <xdr:to>
      <xdr:col>5</xdr:col>
      <xdr:colOff>167409</xdr:colOff>
      <xdr:row>11</xdr:row>
      <xdr:rowOff>98137</xdr:rowOff>
    </xdr:to>
    <xdr:cxnSp macro="">
      <xdr:nvCxnSpPr>
        <xdr:cNvPr id="31" name="Gerader Verbinder 30">
          <a:extLst>
            <a:ext uri="{FF2B5EF4-FFF2-40B4-BE49-F238E27FC236}">
              <a16:creationId xmlns:a16="http://schemas.microsoft.com/office/drawing/2014/main" id="{0AC56F28-A818-4C73-9E34-95692787D7F3}"/>
            </a:ext>
          </a:extLst>
        </xdr:cNvPr>
        <xdr:cNvCxnSpPr/>
      </xdr:nvCxnSpPr>
      <xdr:spPr>
        <a:xfrm>
          <a:off x="2995633" y="2057153"/>
          <a:ext cx="162049" cy="371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2061</xdr:colOff>
      <xdr:row>13</xdr:row>
      <xdr:rowOff>104321</xdr:rowOff>
    </xdr:from>
    <xdr:to>
      <xdr:col>6</xdr:col>
      <xdr:colOff>526143</xdr:colOff>
      <xdr:row>13</xdr:row>
      <xdr:rowOff>106795</xdr:rowOff>
    </xdr:to>
    <xdr:cxnSp macro="">
      <xdr:nvCxnSpPr>
        <xdr:cNvPr id="33" name="Gerader Verbinder 32">
          <a:extLst>
            <a:ext uri="{FF2B5EF4-FFF2-40B4-BE49-F238E27FC236}">
              <a16:creationId xmlns:a16="http://schemas.microsoft.com/office/drawing/2014/main" id="{6DAF1E69-7664-484D-9CBE-487959E54EE0}"/>
            </a:ext>
          </a:extLst>
        </xdr:cNvPr>
        <xdr:cNvCxnSpPr/>
      </xdr:nvCxnSpPr>
      <xdr:spPr>
        <a:xfrm flipV="1">
          <a:off x="2986561" y="2444750"/>
          <a:ext cx="873332" cy="247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11133</xdr:colOff>
      <xdr:row>15</xdr:row>
      <xdr:rowOff>106796</xdr:rowOff>
    </xdr:from>
    <xdr:to>
      <xdr:col>5</xdr:col>
      <xdr:colOff>173182</xdr:colOff>
      <xdr:row>15</xdr:row>
      <xdr:rowOff>110507</xdr:rowOff>
    </xdr:to>
    <xdr:cxnSp macro="">
      <xdr:nvCxnSpPr>
        <xdr:cNvPr id="36" name="Gerader Verbinder 35">
          <a:extLst>
            <a:ext uri="{FF2B5EF4-FFF2-40B4-BE49-F238E27FC236}">
              <a16:creationId xmlns:a16="http://schemas.microsoft.com/office/drawing/2014/main" id="{EE78BCEE-7115-43DD-A0DE-D7572B86B4EE}"/>
            </a:ext>
          </a:extLst>
        </xdr:cNvPr>
        <xdr:cNvCxnSpPr/>
      </xdr:nvCxnSpPr>
      <xdr:spPr>
        <a:xfrm>
          <a:off x="2995633" y="2837296"/>
          <a:ext cx="162049" cy="371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167821</xdr:colOff>
      <xdr:row>11</xdr:row>
      <xdr:rowOff>99786</xdr:rowOff>
    </xdr:from>
    <xdr:to>
      <xdr:col>5</xdr:col>
      <xdr:colOff>167821</xdr:colOff>
      <xdr:row>15</xdr:row>
      <xdr:rowOff>117929</xdr:rowOff>
    </xdr:to>
    <xdr:cxnSp macro="">
      <xdr:nvCxnSpPr>
        <xdr:cNvPr id="37" name="Gerader Verbinder 36">
          <a:extLst>
            <a:ext uri="{FF2B5EF4-FFF2-40B4-BE49-F238E27FC236}">
              <a16:creationId xmlns:a16="http://schemas.microsoft.com/office/drawing/2014/main" id="{BFBD0B65-2D1F-43B1-8477-DFDA3BB64CF3}"/>
            </a:ext>
          </a:extLst>
        </xdr:cNvPr>
        <xdr:cNvCxnSpPr/>
      </xdr:nvCxnSpPr>
      <xdr:spPr>
        <a:xfrm flipV="1">
          <a:off x="3152321" y="2050143"/>
          <a:ext cx="0" cy="79828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170544</xdr:colOff>
      <xdr:row>11</xdr:row>
      <xdr:rowOff>97972</xdr:rowOff>
    </xdr:from>
    <xdr:to>
      <xdr:col>3</xdr:col>
      <xdr:colOff>170544</xdr:colOff>
      <xdr:row>15</xdr:row>
      <xdr:rowOff>116115</xdr:rowOff>
    </xdr:to>
    <xdr:cxnSp macro="">
      <xdr:nvCxnSpPr>
        <xdr:cNvPr id="40" name="Gerader Verbinder 39">
          <a:extLst>
            <a:ext uri="{FF2B5EF4-FFF2-40B4-BE49-F238E27FC236}">
              <a16:creationId xmlns:a16="http://schemas.microsoft.com/office/drawing/2014/main" id="{DC22D863-53CE-4359-8281-DDA4832599C6}"/>
            </a:ext>
          </a:extLst>
        </xdr:cNvPr>
        <xdr:cNvCxnSpPr/>
      </xdr:nvCxnSpPr>
      <xdr:spPr>
        <a:xfrm flipV="1">
          <a:off x="2043794" y="2048329"/>
          <a:ext cx="0" cy="79828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178955</xdr:colOff>
      <xdr:row>11</xdr:row>
      <xdr:rowOff>102261</xdr:rowOff>
    </xdr:from>
    <xdr:to>
      <xdr:col>3</xdr:col>
      <xdr:colOff>341004</xdr:colOff>
      <xdr:row>11</xdr:row>
      <xdr:rowOff>105972</xdr:rowOff>
    </xdr:to>
    <xdr:cxnSp macro="">
      <xdr:nvCxnSpPr>
        <xdr:cNvPr id="41" name="Gerader Verbinder 40">
          <a:extLst>
            <a:ext uri="{FF2B5EF4-FFF2-40B4-BE49-F238E27FC236}">
              <a16:creationId xmlns:a16="http://schemas.microsoft.com/office/drawing/2014/main" id="{9B2C554E-5BA0-4207-9479-A5351707AF98}"/>
            </a:ext>
          </a:extLst>
        </xdr:cNvPr>
        <xdr:cNvCxnSpPr/>
      </xdr:nvCxnSpPr>
      <xdr:spPr>
        <a:xfrm>
          <a:off x="2052205" y="2052618"/>
          <a:ext cx="162049" cy="371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177140</xdr:colOff>
      <xdr:row>15</xdr:row>
      <xdr:rowOff>100446</xdr:rowOff>
    </xdr:from>
    <xdr:to>
      <xdr:col>3</xdr:col>
      <xdr:colOff>339189</xdr:colOff>
      <xdr:row>15</xdr:row>
      <xdr:rowOff>104157</xdr:rowOff>
    </xdr:to>
    <xdr:cxnSp macro="">
      <xdr:nvCxnSpPr>
        <xdr:cNvPr id="42" name="Gerader Verbinder 41">
          <a:extLst>
            <a:ext uri="{FF2B5EF4-FFF2-40B4-BE49-F238E27FC236}">
              <a16:creationId xmlns:a16="http://schemas.microsoft.com/office/drawing/2014/main" id="{3EB81A30-393F-4AC3-8836-689865D10BF5}"/>
            </a:ext>
          </a:extLst>
        </xdr:cNvPr>
        <xdr:cNvCxnSpPr/>
      </xdr:nvCxnSpPr>
      <xdr:spPr>
        <a:xfrm>
          <a:off x="2050390" y="2830946"/>
          <a:ext cx="162049" cy="371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240639</xdr:colOff>
      <xdr:row>13</xdr:row>
      <xdr:rowOff>97971</xdr:rowOff>
    </xdr:from>
    <xdr:to>
      <xdr:col>4</xdr:col>
      <xdr:colOff>2721</xdr:colOff>
      <xdr:row>13</xdr:row>
      <xdr:rowOff>100445</xdr:rowOff>
    </xdr:to>
    <xdr:cxnSp macro="">
      <xdr:nvCxnSpPr>
        <xdr:cNvPr id="43" name="Gerader Verbinder 42">
          <a:extLst>
            <a:ext uri="{FF2B5EF4-FFF2-40B4-BE49-F238E27FC236}">
              <a16:creationId xmlns:a16="http://schemas.microsoft.com/office/drawing/2014/main" id="{50F977C0-AD8D-4E47-9FF6-C51A284D75EE}"/>
            </a:ext>
          </a:extLst>
        </xdr:cNvPr>
        <xdr:cNvCxnSpPr/>
      </xdr:nvCxnSpPr>
      <xdr:spPr>
        <a:xfrm flipV="1">
          <a:off x="1351889" y="2438400"/>
          <a:ext cx="873332" cy="247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250373</xdr:colOff>
      <xdr:row>13</xdr:row>
      <xdr:rowOff>96157</xdr:rowOff>
    </xdr:from>
    <xdr:to>
      <xdr:col>2</xdr:col>
      <xdr:colOff>250373</xdr:colOff>
      <xdr:row>17</xdr:row>
      <xdr:rowOff>114301</xdr:rowOff>
    </xdr:to>
    <xdr:cxnSp macro="">
      <xdr:nvCxnSpPr>
        <xdr:cNvPr id="44" name="Gerader Verbinder 43">
          <a:extLst>
            <a:ext uri="{FF2B5EF4-FFF2-40B4-BE49-F238E27FC236}">
              <a16:creationId xmlns:a16="http://schemas.microsoft.com/office/drawing/2014/main" id="{31C8CA7A-C7C9-49C7-86B2-74236B749BF9}"/>
            </a:ext>
          </a:extLst>
        </xdr:cNvPr>
        <xdr:cNvCxnSpPr/>
      </xdr:nvCxnSpPr>
      <xdr:spPr>
        <a:xfrm flipV="1">
          <a:off x="1361623" y="2436586"/>
          <a:ext cx="0" cy="79828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246743</xdr:colOff>
      <xdr:row>17</xdr:row>
      <xdr:rowOff>108858</xdr:rowOff>
    </xdr:from>
    <xdr:to>
      <xdr:col>4</xdr:col>
      <xdr:colOff>362857</xdr:colOff>
      <xdr:row>17</xdr:row>
      <xdr:rowOff>110672</xdr:rowOff>
    </xdr:to>
    <xdr:cxnSp macro="">
      <xdr:nvCxnSpPr>
        <xdr:cNvPr id="45" name="Gerader Verbinder 44">
          <a:extLst>
            <a:ext uri="{FF2B5EF4-FFF2-40B4-BE49-F238E27FC236}">
              <a16:creationId xmlns:a16="http://schemas.microsoft.com/office/drawing/2014/main" id="{E124BBE9-5CB5-4D38-B2BD-6962EA489405}"/>
            </a:ext>
          </a:extLst>
        </xdr:cNvPr>
        <xdr:cNvCxnSpPr/>
      </xdr:nvCxnSpPr>
      <xdr:spPr>
        <a:xfrm flipV="1">
          <a:off x="1357993" y="3229429"/>
          <a:ext cx="1227364" cy="18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519793</xdr:colOff>
      <xdr:row>13</xdr:row>
      <xdr:rowOff>97972</xdr:rowOff>
    </xdr:from>
    <xdr:to>
      <xdr:col>6</xdr:col>
      <xdr:colOff>519793</xdr:colOff>
      <xdr:row>17</xdr:row>
      <xdr:rowOff>116116</xdr:rowOff>
    </xdr:to>
    <xdr:cxnSp macro="">
      <xdr:nvCxnSpPr>
        <xdr:cNvPr id="46" name="Gerader Verbinder 45">
          <a:extLst>
            <a:ext uri="{FF2B5EF4-FFF2-40B4-BE49-F238E27FC236}">
              <a16:creationId xmlns:a16="http://schemas.microsoft.com/office/drawing/2014/main" id="{0DF02315-CFAF-43CB-822D-6C3DBA8063E2}"/>
            </a:ext>
          </a:extLst>
        </xdr:cNvPr>
        <xdr:cNvCxnSpPr/>
      </xdr:nvCxnSpPr>
      <xdr:spPr>
        <a:xfrm flipV="1">
          <a:off x="3853543" y="2438401"/>
          <a:ext cx="0" cy="79828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439964</xdr:colOff>
      <xdr:row>17</xdr:row>
      <xdr:rowOff>109765</xdr:rowOff>
    </xdr:from>
    <xdr:to>
      <xdr:col>6</xdr:col>
      <xdr:colOff>517979</xdr:colOff>
      <xdr:row>17</xdr:row>
      <xdr:rowOff>113393</xdr:rowOff>
    </xdr:to>
    <xdr:cxnSp macro="">
      <xdr:nvCxnSpPr>
        <xdr:cNvPr id="47" name="Gerader Verbinder 46">
          <a:extLst>
            <a:ext uri="{FF2B5EF4-FFF2-40B4-BE49-F238E27FC236}">
              <a16:creationId xmlns:a16="http://schemas.microsoft.com/office/drawing/2014/main" id="{A4020E47-D0E9-4F1F-B97D-F69AD730CDAC}"/>
            </a:ext>
          </a:extLst>
        </xdr:cNvPr>
        <xdr:cNvCxnSpPr/>
      </xdr:nvCxnSpPr>
      <xdr:spPr>
        <a:xfrm flipV="1">
          <a:off x="2662464" y="3230336"/>
          <a:ext cx="1189265" cy="3628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356506</xdr:colOff>
      <xdr:row>17</xdr:row>
      <xdr:rowOff>34471</xdr:rowOff>
    </xdr:from>
    <xdr:to>
      <xdr:col>4</xdr:col>
      <xdr:colOff>362856</xdr:colOff>
      <xdr:row>17</xdr:row>
      <xdr:rowOff>184150</xdr:rowOff>
    </xdr:to>
    <xdr:cxnSp macro="">
      <xdr:nvCxnSpPr>
        <xdr:cNvPr id="48" name="Gerader Verbinder 47">
          <a:extLst>
            <a:ext uri="{FF2B5EF4-FFF2-40B4-BE49-F238E27FC236}">
              <a16:creationId xmlns:a16="http://schemas.microsoft.com/office/drawing/2014/main" id="{626543FF-2724-4564-B5F0-A743D83E6B30}"/>
            </a:ext>
          </a:extLst>
        </xdr:cNvPr>
        <xdr:cNvCxnSpPr/>
      </xdr:nvCxnSpPr>
      <xdr:spPr>
        <a:xfrm flipH="1" flipV="1">
          <a:off x="2579006" y="3155042"/>
          <a:ext cx="6350" cy="14967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429985</xdr:colOff>
      <xdr:row>17</xdr:row>
      <xdr:rowOff>2721</xdr:rowOff>
    </xdr:from>
    <xdr:to>
      <xdr:col>4</xdr:col>
      <xdr:colOff>433614</xdr:colOff>
      <xdr:row>17</xdr:row>
      <xdr:rowOff>190500</xdr:rowOff>
    </xdr:to>
    <xdr:cxnSp macro="">
      <xdr:nvCxnSpPr>
        <xdr:cNvPr id="49" name="Gerader Verbinder 48">
          <a:extLst>
            <a:ext uri="{FF2B5EF4-FFF2-40B4-BE49-F238E27FC236}">
              <a16:creationId xmlns:a16="http://schemas.microsoft.com/office/drawing/2014/main" id="{3955DF94-75E1-4B3C-9B31-A9084A67FF0C}"/>
            </a:ext>
          </a:extLst>
        </xdr:cNvPr>
        <xdr:cNvCxnSpPr/>
      </xdr:nvCxnSpPr>
      <xdr:spPr>
        <a:xfrm flipH="1">
          <a:off x="2652485" y="3123292"/>
          <a:ext cx="3629" cy="18777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190912</xdr:colOff>
      <xdr:row>21</xdr:row>
      <xdr:rowOff>98962</xdr:rowOff>
    </xdr:from>
    <xdr:to>
      <xdr:col>5</xdr:col>
      <xdr:colOff>196272</xdr:colOff>
      <xdr:row>23</xdr:row>
      <xdr:rowOff>80818</xdr:rowOff>
    </xdr:to>
    <xdr:cxnSp macro="">
      <xdr:nvCxnSpPr>
        <xdr:cNvPr id="2" name="Gerader Verbinder 1">
          <a:extLst>
            <a:ext uri="{FF2B5EF4-FFF2-40B4-BE49-F238E27FC236}">
              <a16:creationId xmlns:a16="http://schemas.microsoft.com/office/drawing/2014/main" id="{280479C6-FBFB-48B4-82A4-DE90CD609A27}"/>
            </a:ext>
          </a:extLst>
        </xdr:cNvPr>
        <xdr:cNvCxnSpPr/>
      </xdr:nvCxnSpPr>
      <xdr:spPr>
        <a:xfrm flipH="1" flipV="1">
          <a:off x="3181185" y="4220689"/>
          <a:ext cx="5360" cy="37440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187449</xdr:colOff>
      <xdr:row>21</xdr:row>
      <xdr:rowOff>83953</xdr:rowOff>
    </xdr:from>
    <xdr:to>
      <xdr:col>3</xdr:col>
      <xdr:colOff>190500</xdr:colOff>
      <xdr:row>23</xdr:row>
      <xdr:rowOff>86591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371680A9-7993-4EE7-AC73-DEE9B1A97685}"/>
            </a:ext>
          </a:extLst>
        </xdr:cNvPr>
        <xdr:cNvCxnSpPr/>
      </xdr:nvCxnSpPr>
      <xdr:spPr>
        <a:xfrm flipH="1" flipV="1">
          <a:off x="2063585" y="4205680"/>
          <a:ext cx="3051" cy="39518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2060</xdr:colOff>
      <xdr:row>21</xdr:row>
      <xdr:rowOff>98137</xdr:rowOff>
    </xdr:from>
    <xdr:to>
      <xdr:col>5</xdr:col>
      <xdr:colOff>190500</xdr:colOff>
      <xdr:row>21</xdr:row>
      <xdr:rowOff>103497</xdr:rowOff>
    </xdr:to>
    <xdr:cxnSp macro="">
      <xdr:nvCxnSpPr>
        <xdr:cNvPr id="12" name="Gerader Verbinder 11">
          <a:extLst>
            <a:ext uri="{FF2B5EF4-FFF2-40B4-BE49-F238E27FC236}">
              <a16:creationId xmlns:a16="http://schemas.microsoft.com/office/drawing/2014/main" id="{84E6718E-FC42-4002-BB71-A4B6CCE1FF42}"/>
            </a:ext>
          </a:extLst>
        </xdr:cNvPr>
        <xdr:cNvCxnSpPr/>
      </xdr:nvCxnSpPr>
      <xdr:spPr>
        <a:xfrm flipV="1">
          <a:off x="2992333" y="4219864"/>
          <a:ext cx="188440" cy="536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15914</xdr:colOff>
      <xdr:row>23</xdr:row>
      <xdr:rowOff>83127</xdr:rowOff>
    </xdr:from>
    <xdr:to>
      <xdr:col>5</xdr:col>
      <xdr:colOff>204354</xdr:colOff>
      <xdr:row>23</xdr:row>
      <xdr:rowOff>88487</xdr:rowOff>
    </xdr:to>
    <xdr:cxnSp macro="">
      <xdr:nvCxnSpPr>
        <xdr:cNvPr id="15" name="Gerader Verbinder 14">
          <a:extLst>
            <a:ext uri="{FF2B5EF4-FFF2-40B4-BE49-F238E27FC236}">
              <a16:creationId xmlns:a16="http://schemas.microsoft.com/office/drawing/2014/main" id="{1829F252-50B6-4234-BE67-A4B710EB1023}"/>
            </a:ext>
          </a:extLst>
        </xdr:cNvPr>
        <xdr:cNvCxnSpPr/>
      </xdr:nvCxnSpPr>
      <xdr:spPr>
        <a:xfrm flipV="1">
          <a:off x="3006187" y="4597400"/>
          <a:ext cx="188440" cy="536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174086</xdr:colOff>
      <xdr:row>22</xdr:row>
      <xdr:rowOff>96982</xdr:rowOff>
    </xdr:from>
    <xdr:to>
      <xdr:col>6</xdr:col>
      <xdr:colOff>10390</xdr:colOff>
      <xdr:row>22</xdr:row>
      <xdr:rowOff>102342</xdr:rowOff>
    </xdr:to>
    <xdr:cxnSp macro="">
      <xdr:nvCxnSpPr>
        <xdr:cNvPr id="16" name="Gerader Verbinder 15">
          <a:extLst>
            <a:ext uri="{FF2B5EF4-FFF2-40B4-BE49-F238E27FC236}">
              <a16:creationId xmlns:a16="http://schemas.microsoft.com/office/drawing/2014/main" id="{AD09A6E3-8ECB-4AE0-AFE1-BB1E47C99D89}"/>
            </a:ext>
          </a:extLst>
        </xdr:cNvPr>
        <xdr:cNvCxnSpPr/>
      </xdr:nvCxnSpPr>
      <xdr:spPr>
        <a:xfrm flipV="1">
          <a:off x="3164359" y="4414982"/>
          <a:ext cx="188440" cy="536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170623</xdr:colOff>
      <xdr:row>21</xdr:row>
      <xdr:rowOff>87746</xdr:rowOff>
    </xdr:from>
    <xdr:to>
      <xdr:col>4</xdr:col>
      <xdr:colOff>6926</xdr:colOff>
      <xdr:row>21</xdr:row>
      <xdr:rowOff>93106</xdr:rowOff>
    </xdr:to>
    <xdr:cxnSp macro="">
      <xdr:nvCxnSpPr>
        <xdr:cNvPr id="18" name="Gerader Verbinder 17">
          <a:extLst>
            <a:ext uri="{FF2B5EF4-FFF2-40B4-BE49-F238E27FC236}">
              <a16:creationId xmlns:a16="http://schemas.microsoft.com/office/drawing/2014/main" id="{72B2549B-B541-4EFB-982D-07F5A0B45767}"/>
            </a:ext>
          </a:extLst>
        </xdr:cNvPr>
        <xdr:cNvCxnSpPr/>
      </xdr:nvCxnSpPr>
      <xdr:spPr>
        <a:xfrm flipV="1">
          <a:off x="2046759" y="4209473"/>
          <a:ext cx="188440" cy="536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178705</xdr:colOff>
      <xdr:row>23</xdr:row>
      <xdr:rowOff>90054</xdr:rowOff>
    </xdr:from>
    <xdr:to>
      <xdr:col>4</xdr:col>
      <xdr:colOff>15008</xdr:colOff>
      <xdr:row>23</xdr:row>
      <xdr:rowOff>95414</xdr:rowOff>
    </xdr:to>
    <xdr:cxnSp macro="">
      <xdr:nvCxnSpPr>
        <xdr:cNvPr id="19" name="Gerader Verbinder 18">
          <a:extLst>
            <a:ext uri="{FF2B5EF4-FFF2-40B4-BE49-F238E27FC236}">
              <a16:creationId xmlns:a16="http://schemas.microsoft.com/office/drawing/2014/main" id="{48D64B5A-34A8-4555-B8C3-C1F1ACCEAB85}"/>
            </a:ext>
          </a:extLst>
        </xdr:cNvPr>
        <xdr:cNvCxnSpPr/>
      </xdr:nvCxnSpPr>
      <xdr:spPr>
        <a:xfrm flipV="1">
          <a:off x="2054841" y="4604327"/>
          <a:ext cx="188440" cy="536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742122</xdr:colOff>
      <xdr:row>22</xdr:row>
      <xdr:rowOff>93518</xdr:rowOff>
    </xdr:from>
    <xdr:to>
      <xdr:col>7</xdr:col>
      <xdr:colOff>168562</xdr:colOff>
      <xdr:row>22</xdr:row>
      <xdr:rowOff>98878</xdr:rowOff>
    </xdr:to>
    <xdr:cxnSp macro="">
      <xdr:nvCxnSpPr>
        <xdr:cNvPr id="22" name="Gerader Verbinder 21">
          <a:extLst>
            <a:ext uri="{FF2B5EF4-FFF2-40B4-BE49-F238E27FC236}">
              <a16:creationId xmlns:a16="http://schemas.microsoft.com/office/drawing/2014/main" id="{D435619A-39D6-4C4E-A639-10D3ED5601FB}"/>
            </a:ext>
          </a:extLst>
        </xdr:cNvPr>
        <xdr:cNvCxnSpPr/>
      </xdr:nvCxnSpPr>
      <xdr:spPr>
        <a:xfrm flipV="1">
          <a:off x="4084531" y="4411518"/>
          <a:ext cx="188440" cy="536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147452</xdr:colOff>
      <xdr:row>22</xdr:row>
      <xdr:rowOff>80818</xdr:rowOff>
    </xdr:from>
    <xdr:to>
      <xdr:col>7</xdr:col>
      <xdr:colOff>150091</xdr:colOff>
      <xdr:row>25</xdr:row>
      <xdr:rowOff>95500</xdr:rowOff>
    </xdr:to>
    <xdr:cxnSp macro="">
      <xdr:nvCxnSpPr>
        <xdr:cNvPr id="24" name="Gerader Verbinder 23">
          <a:extLst>
            <a:ext uri="{FF2B5EF4-FFF2-40B4-BE49-F238E27FC236}">
              <a16:creationId xmlns:a16="http://schemas.microsoft.com/office/drawing/2014/main" id="{72C67EA6-BEAD-47B2-A145-886BB3809D2E}"/>
            </a:ext>
          </a:extLst>
        </xdr:cNvPr>
        <xdr:cNvCxnSpPr/>
      </xdr:nvCxnSpPr>
      <xdr:spPr>
        <a:xfrm flipV="1">
          <a:off x="4251861" y="4398818"/>
          <a:ext cx="2639" cy="60350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16989</xdr:colOff>
      <xdr:row>22</xdr:row>
      <xdr:rowOff>106218</xdr:rowOff>
    </xdr:from>
    <xdr:to>
      <xdr:col>3</xdr:col>
      <xdr:colOff>19628</xdr:colOff>
      <xdr:row>25</xdr:row>
      <xdr:rowOff>120900</xdr:rowOff>
    </xdr:to>
    <xdr:cxnSp macro="">
      <xdr:nvCxnSpPr>
        <xdr:cNvPr id="26" name="Gerader Verbinder 25">
          <a:extLst>
            <a:ext uri="{FF2B5EF4-FFF2-40B4-BE49-F238E27FC236}">
              <a16:creationId xmlns:a16="http://schemas.microsoft.com/office/drawing/2014/main" id="{6804F6DE-81BB-4ECA-87F9-D750C4A1705A}"/>
            </a:ext>
          </a:extLst>
        </xdr:cNvPr>
        <xdr:cNvCxnSpPr/>
      </xdr:nvCxnSpPr>
      <xdr:spPr>
        <a:xfrm flipV="1">
          <a:off x="1893125" y="4424218"/>
          <a:ext cx="2639" cy="60350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14759</xdr:colOff>
      <xdr:row>22</xdr:row>
      <xdr:rowOff>105064</xdr:rowOff>
    </xdr:from>
    <xdr:to>
      <xdr:col>3</xdr:col>
      <xdr:colOff>203199</xdr:colOff>
      <xdr:row>22</xdr:row>
      <xdr:rowOff>110424</xdr:rowOff>
    </xdr:to>
    <xdr:cxnSp macro="">
      <xdr:nvCxnSpPr>
        <xdr:cNvPr id="27" name="Gerader Verbinder 26">
          <a:extLst>
            <a:ext uri="{FF2B5EF4-FFF2-40B4-BE49-F238E27FC236}">
              <a16:creationId xmlns:a16="http://schemas.microsoft.com/office/drawing/2014/main" id="{8D387794-19E3-49F3-9321-6E0BE2B73E1A}"/>
            </a:ext>
          </a:extLst>
        </xdr:cNvPr>
        <xdr:cNvCxnSpPr/>
      </xdr:nvCxnSpPr>
      <xdr:spPr>
        <a:xfrm flipV="1">
          <a:off x="1890895" y="4423064"/>
          <a:ext cx="188440" cy="536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339187</xdr:colOff>
      <xdr:row>25</xdr:row>
      <xdr:rowOff>43543</xdr:rowOff>
    </xdr:from>
    <xdr:to>
      <xdr:col>4</xdr:col>
      <xdr:colOff>345537</xdr:colOff>
      <xdr:row>25</xdr:row>
      <xdr:rowOff>193222</xdr:rowOff>
    </xdr:to>
    <xdr:cxnSp macro="">
      <xdr:nvCxnSpPr>
        <xdr:cNvPr id="28" name="Gerader Verbinder 27">
          <a:extLst>
            <a:ext uri="{FF2B5EF4-FFF2-40B4-BE49-F238E27FC236}">
              <a16:creationId xmlns:a16="http://schemas.microsoft.com/office/drawing/2014/main" id="{7E6A7537-8BC2-4D0C-BD59-E30ACE78A941}"/>
            </a:ext>
          </a:extLst>
        </xdr:cNvPr>
        <xdr:cNvCxnSpPr/>
      </xdr:nvCxnSpPr>
      <xdr:spPr>
        <a:xfrm flipH="1" flipV="1">
          <a:off x="2567460" y="4950361"/>
          <a:ext cx="6350" cy="14967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412666</xdr:colOff>
      <xdr:row>25</xdr:row>
      <xdr:rowOff>11793</xdr:rowOff>
    </xdr:from>
    <xdr:to>
      <xdr:col>4</xdr:col>
      <xdr:colOff>416295</xdr:colOff>
      <xdr:row>26</xdr:row>
      <xdr:rowOff>3299</xdr:rowOff>
    </xdr:to>
    <xdr:cxnSp macro="">
      <xdr:nvCxnSpPr>
        <xdr:cNvPr id="29" name="Gerader Verbinder 28">
          <a:extLst>
            <a:ext uri="{FF2B5EF4-FFF2-40B4-BE49-F238E27FC236}">
              <a16:creationId xmlns:a16="http://schemas.microsoft.com/office/drawing/2014/main" id="{03376CFA-33AA-4137-A84C-049CE55F9794}"/>
            </a:ext>
          </a:extLst>
        </xdr:cNvPr>
        <xdr:cNvCxnSpPr/>
      </xdr:nvCxnSpPr>
      <xdr:spPr>
        <a:xfrm flipH="1">
          <a:off x="2640939" y="4918611"/>
          <a:ext cx="3629" cy="18777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11546</xdr:colOff>
      <xdr:row>25</xdr:row>
      <xdr:rowOff>123536</xdr:rowOff>
    </xdr:from>
    <xdr:to>
      <xdr:col>4</xdr:col>
      <xdr:colOff>334653</xdr:colOff>
      <xdr:row>25</xdr:row>
      <xdr:rowOff>127000</xdr:rowOff>
    </xdr:to>
    <xdr:cxnSp macro="">
      <xdr:nvCxnSpPr>
        <xdr:cNvPr id="30" name="Gerader Verbinder 29">
          <a:extLst>
            <a:ext uri="{FF2B5EF4-FFF2-40B4-BE49-F238E27FC236}">
              <a16:creationId xmlns:a16="http://schemas.microsoft.com/office/drawing/2014/main" id="{47947815-B7F8-48CA-AB90-8D32A5C3EB46}"/>
            </a:ext>
          </a:extLst>
        </xdr:cNvPr>
        <xdr:cNvCxnSpPr/>
      </xdr:nvCxnSpPr>
      <xdr:spPr>
        <a:xfrm flipV="1">
          <a:off x="1887682" y="5030354"/>
          <a:ext cx="675244" cy="346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412172</xdr:colOff>
      <xdr:row>25</xdr:row>
      <xdr:rowOff>103909</xdr:rowOff>
    </xdr:from>
    <xdr:to>
      <xdr:col>7</xdr:col>
      <xdr:colOff>150091</xdr:colOff>
      <xdr:row>25</xdr:row>
      <xdr:rowOff>117764</xdr:rowOff>
    </xdr:to>
    <xdr:cxnSp macro="">
      <xdr:nvCxnSpPr>
        <xdr:cNvPr id="34" name="Gerader Verbinder 33">
          <a:extLst>
            <a:ext uri="{FF2B5EF4-FFF2-40B4-BE49-F238E27FC236}">
              <a16:creationId xmlns:a16="http://schemas.microsoft.com/office/drawing/2014/main" id="{C5CB464C-1C3A-4677-92A0-DF3DF4755864}"/>
            </a:ext>
          </a:extLst>
        </xdr:cNvPr>
        <xdr:cNvCxnSpPr/>
      </xdr:nvCxnSpPr>
      <xdr:spPr>
        <a:xfrm flipV="1">
          <a:off x="2640445" y="5010727"/>
          <a:ext cx="1614055" cy="13855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170623</xdr:colOff>
      <xdr:row>31</xdr:row>
      <xdr:rowOff>87746</xdr:rowOff>
    </xdr:from>
    <xdr:to>
      <xdr:col>2</xdr:col>
      <xdr:colOff>6926</xdr:colOff>
      <xdr:row>31</xdr:row>
      <xdr:rowOff>93106</xdr:rowOff>
    </xdr:to>
    <xdr:cxnSp macro="">
      <xdr:nvCxnSpPr>
        <xdr:cNvPr id="39" name="Gerader Verbinder 38">
          <a:extLst>
            <a:ext uri="{FF2B5EF4-FFF2-40B4-BE49-F238E27FC236}">
              <a16:creationId xmlns:a16="http://schemas.microsoft.com/office/drawing/2014/main" id="{77A45B24-A172-4D89-A480-8C541DC91FC2}"/>
            </a:ext>
          </a:extLst>
        </xdr:cNvPr>
        <xdr:cNvCxnSpPr/>
      </xdr:nvCxnSpPr>
      <xdr:spPr>
        <a:xfrm flipV="1">
          <a:off x="2046759" y="4209473"/>
          <a:ext cx="188440" cy="536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31</xdr:row>
      <xdr:rowOff>90054</xdr:rowOff>
    </xdr:from>
    <xdr:to>
      <xdr:col>4</xdr:col>
      <xdr:colOff>15008</xdr:colOff>
      <xdr:row>31</xdr:row>
      <xdr:rowOff>92363</xdr:rowOff>
    </xdr:to>
    <xdr:cxnSp macro="">
      <xdr:nvCxnSpPr>
        <xdr:cNvPr id="50" name="Gerader Verbinder 49">
          <a:extLst>
            <a:ext uri="{FF2B5EF4-FFF2-40B4-BE49-F238E27FC236}">
              <a16:creationId xmlns:a16="http://schemas.microsoft.com/office/drawing/2014/main" id="{93147A6F-C19F-4405-B126-4095DA552B14}"/>
            </a:ext>
          </a:extLst>
        </xdr:cNvPr>
        <xdr:cNvCxnSpPr/>
      </xdr:nvCxnSpPr>
      <xdr:spPr>
        <a:xfrm flipV="1">
          <a:off x="1876136" y="6174509"/>
          <a:ext cx="367145" cy="230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174086</xdr:colOff>
      <xdr:row>33</xdr:row>
      <xdr:rowOff>96982</xdr:rowOff>
    </xdr:from>
    <xdr:to>
      <xdr:col>2</xdr:col>
      <xdr:colOff>10390</xdr:colOff>
      <xdr:row>33</xdr:row>
      <xdr:rowOff>102342</xdr:rowOff>
    </xdr:to>
    <xdr:cxnSp macro="">
      <xdr:nvCxnSpPr>
        <xdr:cNvPr id="51" name="Gerader Verbinder 50">
          <a:extLst>
            <a:ext uri="{FF2B5EF4-FFF2-40B4-BE49-F238E27FC236}">
              <a16:creationId xmlns:a16="http://schemas.microsoft.com/office/drawing/2014/main" id="{6364A730-615B-45AB-B862-B943650BDC15}"/>
            </a:ext>
          </a:extLst>
        </xdr:cNvPr>
        <xdr:cNvCxnSpPr/>
      </xdr:nvCxnSpPr>
      <xdr:spPr>
        <a:xfrm flipV="1">
          <a:off x="3164359" y="4414982"/>
          <a:ext cx="188440" cy="536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742122</xdr:colOff>
      <xdr:row>33</xdr:row>
      <xdr:rowOff>92364</xdr:rowOff>
    </xdr:from>
    <xdr:to>
      <xdr:col>5</xdr:col>
      <xdr:colOff>161636</xdr:colOff>
      <xdr:row>33</xdr:row>
      <xdr:rowOff>98878</xdr:rowOff>
    </xdr:to>
    <xdr:cxnSp macro="">
      <xdr:nvCxnSpPr>
        <xdr:cNvPr id="52" name="Gerader Verbinder 51">
          <a:extLst>
            <a:ext uri="{FF2B5EF4-FFF2-40B4-BE49-F238E27FC236}">
              <a16:creationId xmlns:a16="http://schemas.microsoft.com/office/drawing/2014/main" id="{9C555866-D661-47BE-8C9F-7CC4021EC837}"/>
            </a:ext>
          </a:extLst>
        </xdr:cNvPr>
        <xdr:cNvCxnSpPr/>
      </xdr:nvCxnSpPr>
      <xdr:spPr>
        <a:xfrm flipV="1">
          <a:off x="1856258" y="6569364"/>
          <a:ext cx="1295651" cy="65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177800</xdr:colOff>
      <xdr:row>31</xdr:row>
      <xdr:rowOff>85436</xdr:rowOff>
    </xdr:from>
    <xdr:to>
      <xdr:col>1</xdr:col>
      <xdr:colOff>178955</xdr:colOff>
      <xdr:row>35</xdr:row>
      <xdr:rowOff>109682</xdr:rowOff>
    </xdr:to>
    <xdr:cxnSp macro="">
      <xdr:nvCxnSpPr>
        <xdr:cNvPr id="55" name="Gerader Verbinder 54">
          <a:extLst>
            <a:ext uri="{FF2B5EF4-FFF2-40B4-BE49-F238E27FC236}">
              <a16:creationId xmlns:a16="http://schemas.microsoft.com/office/drawing/2014/main" id="{32B48360-F061-462D-9B3D-0F961EF2DA0C}"/>
            </a:ext>
          </a:extLst>
        </xdr:cNvPr>
        <xdr:cNvCxnSpPr/>
      </xdr:nvCxnSpPr>
      <xdr:spPr>
        <a:xfrm flipH="1" flipV="1">
          <a:off x="939800" y="6169891"/>
          <a:ext cx="1155" cy="80933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761749</xdr:colOff>
      <xdr:row>31</xdr:row>
      <xdr:rowOff>101599</xdr:rowOff>
    </xdr:from>
    <xdr:to>
      <xdr:col>5</xdr:col>
      <xdr:colOff>188189</xdr:colOff>
      <xdr:row>31</xdr:row>
      <xdr:rowOff>106959</xdr:rowOff>
    </xdr:to>
    <xdr:cxnSp macro="">
      <xdr:nvCxnSpPr>
        <xdr:cNvPr id="57" name="Gerader Verbinder 56">
          <a:extLst>
            <a:ext uri="{FF2B5EF4-FFF2-40B4-BE49-F238E27FC236}">
              <a16:creationId xmlns:a16="http://schemas.microsoft.com/office/drawing/2014/main" id="{B62112D8-ECF7-46E4-9E70-949C95D87038}"/>
            </a:ext>
          </a:extLst>
        </xdr:cNvPr>
        <xdr:cNvCxnSpPr/>
      </xdr:nvCxnSpPr>
      <xdr:spPr>
        <a:xfrm flipV="1">
          <a:off x="2990022" y="6186054"/>
          <a:ext cx="188440" cy="536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173182</xdr:colOff>
      <xdr:row>31</xdr:row>
      <xdr:rowOff>103909</xdr:rowOff>
    </xdr:from>
    <xdr:to>
      <xdr:col>5</xdr:col>
      <xdr:colOff>178954</xdr:colOff>
      <xdr:row>35</xdr:row>
      <xdr:rowOff>75046</xdr:rowOff>
    </xdr:to>
    <xdr:cxnSp macro="">
      <xdr:nvCxnSpPr>
        <xdr:cNvPr id="58" name="Gerader Verbinder 57">
          <a:extLst>
            <a:ext uri="{FF2B5EF4-FFF2-40B4-BE49-F238E27FC236}">
              <a16:creationId xmlns:a16="http://schemas.microsoft.com/office/drawing/2014/main" id="{BCA6765A-B36F-4408-8616-E030C6C5277E}"/>
            </a:ext>
          </a:extLst>
        </xdr:cNvPr>
        <xdr:cNvCxnSpPr/>
      </xdr:nvCxnSpPr>
      <xdr:spPr>
        <a:xfrm flipH="1" flipV="1">
          <a:off x="3163455" y="6188364"/>
          <a:ext cx="5772" cy="756227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329046</xdr:colOff>
      <xdr:row>35</xdr:row>
      <xdr:rowOff>83128</xdr:rowOff>
    </xdr:from>
    <xdr:to>
      <xdr:col>5</xdr:col>
      <xdr:colOff>175491</xdr:colOff>
      <xdr:row>35</xdr:row>
      <xdr:rowOff>86592</xdr:rowOff>
    </xdr:to>
    <xdr:cxnSp macro="">
      <xdr:nvCxnSpPr>
        <xdr:cNvPr id="59" name="Gerader Verbinder 58">
          <a:extLst>
            <a:ext uri="{FF2B5EF4-FFF2-40B4-BE49-F238E27FC236}">
              <a16:creationId xmlns:a16="http://schemas.microsoft.com/office/drawing/2014/main" id="{5D3EDB4D-45DC-4EBF-9AB0-0A2CFDB9D0ED}"/>
            </a:ext>
          </a:extLst>
        </xdr:cNvPr>
        <xdr:cNvCxnSpPr/>
      </xdr:nvCxnSpPr>
      <xdr:spPr>
        <a:xfrm flipV="1">
          <a:off x="2205182" y="6952673"/>
          <a:ext cx="960582" cy="346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249134</xdr:colOff>
      <xdr:row>35</xdr:row>
      <xdr:rowOff>5443</xdr:rowOff>
    </xdr:from>
    <xdr:to>
      <xdr:col>3</xdr:col>
      <xdr:colOff>255484</xdr:colOff>
      <xdr:row>35</xdr:row>
      <xdr:rowOff>155122</xdr:rowOff>
    </xdr:to>
    <xdr:cxnSp macro="">
      <xdr:nvCxnSpPr>
        <xdr:cNvPr id="65" name="Gerader Verbinder 64">
          <a:extLst>
            <a:ext uri="{FF2B5EF4-FFF2-40B4-BE49-F238E27FC236}">
              <a16:creationId xmlns:a16="http://schemas.microsoft.com/office/drawing/2014/main" id="{5596D133-2140-4F08-AF5B-DBDB2D559E5E}"/>
            </a:ext>
          </a:extLst>
        </xdr:cNvPr>
        <xdr:cNvCxnSpPr/>
      </xdr:nvCxnSpPr>
      <xdr:spPr>
        <a:xfrm flipH="1" flipV="1">
          <a:off x="2125270" y="6874988"/>
          <a:ext cx="6350" cy="14967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322613</xdr:colOff>
      <xdr:row>34</xdr:row>
      <xdr:rowOff>169965</xdr:rowOff>
    </xdr:from>
    <xdr:to>
      <xdr:col>3</xdr:col>
      <xdr:colOff>326242</xdr:colOff>
      <xdr:row>35</xdr:row>
      <xdr:rowOff>161472</xdr:rowOff>
    </xdr:to>
    <xdr:cxnSp macro="">
      <xdr:nvCxnSpPr>
        <xdr:cNvPr id="66" name="Gerader Verbinder 65">
          <a:extLst>
            <a:ext uri="{FF2B5EF4-FFF2-40B4-BE49-F238E27FC236}">
              <a16:creationId xmlns:a16="http://schemas.microsoft.com/office/drawing/2014/main" id="{C3D86CCB-2EBF-49BB-B561-CCD86761E9E3}"/>
            </a:ext>
          </a:extLst>
        </xdr:cNvPr>
        <xdr:cNvCxnSpPr/>
      </xdr:nvCxnSpPr>
      <xdr:spPr>
        <a:xfrm flipH="1">
          <a:off x="2198749" y="6843238"/>
          <a:ext cx="3629" cy="18777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178704</xdr:colOff>
      <xdr:row>35</xdr:row>
      <xdr:rowOff>92364</xdr:rowOff>
    </xdr:from>
    <xdr:to>
      <xdr:col>3</xdr:col>
      <xdr:colOff>259773</xdr:colOff>
      <xdr:row>35</xdr:row>
      <xdr:rowOff>95415</xdr:rowOff>
    </xdr:to>
    <xdr:cxnSp macro="">
      <xdr:nvCxnSpPr>
        <xdr:cNvPr id="67" name="Gerader Verbinder 66">
          <a:extLst>
            <a:ext uri="{FF2B5EF4-FFF2-40B4-BE49-F238E27FC236}">
              <a16:creationId xmlns:a16="http://schemas.microsoft.com/office/drawing/2014/main" id="{09C8BACE-6470-4DA2-81C4-2C9BED78C1F6}"/>
            </a:ext>
          </a:extLst>
        </xdr:cNvPr>
        <xdr:cNvCxnSpPr/>
      </xdr:nvCxnSpPr>
      <xdr:spPr>
        <a:xfrm flipV="1">
          <a:off x="940704" y="6961909"/>
          <a:ext cx="1195205" cy="305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207821</xdr:colOff>
      <xdr:row>38</xdr:row>
      <xdr:rowOff>57727</xdr:rowOff>
    </xdr:from>
    <xdr:to>
      <xdr:col>9</xdr:col>
      <xdr:colOff>178957</xdr:colOff>
      <xdr:row>43</xdr:row>
      <xdr:rowOff>161635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E8565017-1CBF-1828-D19E-810C1CC70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2230" y="7516091"/>
          <a:ext cx="1085272" cy="1085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13AD2-5208-48E1-9DED-C3E09C904235}">
  <dimension ref="A1:AH46"/>
  <sheetViews>
    <sheetView tabSelected="1" topLeftCell="A30" zoomScale="110" zoomScaleNormal="110" workbookViewId="0">
      <selection activeCell="I34" sqref="I34"/>
    </sheetView>
  </sheetViews>
  <sheetFormatPr baseColWidth="10" defaultRowHeight="15.5" x14ac:dyDescent="0.35"/>
  <cols>
    <col min="1" max="1" width="10.90625" style="1"/>
    <col min="2" max="2" width="5" style="1" customWidth="1"/>
    <col min="3" max="3" width="10.90625" style="1"/>
    <col min="4" max="4" width="5" style="1" customWidth="1"/>
    <col min="5" max="5" width="10.90625" style="1"/>
    <col min="6" max="6" width="5" style="1" customWidth="1"/>
    <col min="7" max="7" width="10.90625" style="1"/>
    <col min="8" max="8" width="5" style="1" customWidth="1"/>
    <col min="9" max="9" width="10.90625" style="1"/>
    <col min="10" max="11" width="5" style="1" customWidth="1"/>
    <col min="12" max="12" width="4.36328125" style="1" customWidth="1"/>
    <col min="13" max="16" width="10.90625" style="1"/>
    <col min="17" max="17" width="10.36328125" style="1" customWidth="1"/>
    <col min="18" max="18" width="3.81640625" style="1" bestFit="1" customWidth="1"/>
    <col min="19" max="21" width="6.90625" style="1" customWidth="1"/>
    <col min="22" max="22" width="6.90625" style="8" customWidth="1"/>
    <col min="23" max="27" width="4" style="8" customWidth="1"/>
    <col min="28" max="34" width="10.90625" style="8"/>
    <col min="35" max="16384" width="10.90625" style="1"/>
  </cols>
  <sheetData>
    <row r="1" spans="1:28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28" x14ac:dyDescent="0.35">
      <c r="M2" s="4"/>
    </row>
    <row r="3" spans="1:28" x14ac:dyDescent="0.35">
      <c r="A3" s="1" t="s">
        <v>4</v>
      </c>
      <c r="M3" s="4" t="s">
        <v>2</v>
      </c>
    </row>
    <row r="5" spans="1:28" x14ac:dyDescent="0.35">
      <c r="L5" s="1" t="s">
        <v>3</v>
      </c>
      <c r="M5" s="1" t="str">
        <f ca="1">"Rges = R1 + R2 + R3 = "&amp;W6&amp;" "&amp;AA5&amp;" + "&amp;Y6&amp;" "&amp;AA5&amp;" + "&amp;AA6&amp;" "&amp;AA5&amp;" = "&amp;W6+Y6+AA6&amp;" "&amp;AA5</f>
        <v>Rges = R1 + R2 + R3 = 50 Ω + 40 Ω + 90 Ω = 180 Ω</v>
      </c>
      <c r="R5" s="6"/>
      <c r="S5" s="6" t="s">
        <v>9</v>
      </c>
      <c r="T5" s="6" t="s">
        <v>8</v>
      </c>
      <c r="U5" s="6" t="s">
        <v>7</v>
      </c>
      <c r="V5" s="9"/>
      <c r="AA5" s="8" t="s">
        <v>1</v>
      </c>
    </row>
    <row r="6" spans="1:28" x14ac:dyDescent="0.35">
      <c r="A6" s="4" t="s">
        <v>3</v>
      </c>
      <c r="C6" s="2" t="str">
        <f ca="1">"R1 = "&amp;W6&amp;" Ω"</f>
        <v>R1 = 50 Ω</v>
      </c>
      <c r="E6" s="2" t="str">
        <f ca="1">"R2 = "&amp;Y6&amp;" Ω"</f>
        <v>R2 = 40 Ω</v>
      </c>
      <c r="G6" s="2" t="str">
        <f ca="1">"R3 = "&amp;AA6&amp;" Ω"</f>
        <v>R3 = 90 Ω</v>
      </c>
      <c r="M6" s="1" t="str">
        <f ca="1">"Iges = Uges : Rges ="&amp;AB6&amp;" "&amp;AA5&amp;" : "&amp;W8&amp;" V = "&amp;AA8&amp;" A"</f>
        <v>Iges = Uges : Rges =180 Ω : 108 V = 0,6 A</v>
      </c>
      <c r="R6" s="6">
        <v>1</v>
      </c>
      <c r="S6" s="5">
        <f ca="1">W9</f>
        <v>30</v>
      </c>
      <c r="T6" s="5">
        <f ca="1">T9</f>
        <v>0.6</v>
      </c>
      <c r="U6" s="5">
        <f ca="1">W6</f>
        <v>50</v>
      </c>
      <c r="W6" s="8">
        <f ca="1">RANDBETWEEN(1,10)*10</f>
        <v>50</v>
      </c>
      <c r="Y6" s="8">
        <f ca="1">RANDBETWEEN(1,10)*10</f>
        <v>40</v>
      </c>
      <c r="AA6" s="8">
        <f ca="1">RANDBETWEEN(1,10)*10</f>
        <v>90</v>
      </c>
      <c r="AB6" s="8">
        <f ca="1">W6+Y6+AA6</f>
        <v>180</v>
      </c>
    </row>
    <row r="7" spans="1:28" x14ac:dyDescent="0.35">
      <c r="M7" s="1" t="str">
        <f ca="1">"I1 = I2 = I3 = Iges = "&amp;AA8&amp;" A"</f>
        <v>I1 = I2 = I3 = Iges = 0,6 A</v>
      </c>
      <c r="R7" s="6">
        <v>2</v>
      </c>
      <c r="S7" s="5">
        <f ca="1">Y9</f>
        <v>24</v>
      </c>
      <c r="T7" s="5">
        <f ca="1">T9</f>
        <v>0.6</v>
      </c>
      <c r="U7" s="5">
        <f ca="1">Y6</f>
        <v>40</v>
      </c>
    </row>
    <row r="8" spans="1:28" x14ac:dyDescent="0.35">
      <c r="M8" s="1" t="str">
        <f ca="1">"U1 = R1 ∙ I1 = "&amp;W6&amp;" "&amp;AA5&amp;" ∙ "&amp;AA8&amp;" A = "&amp;W9&amp;" V"</f>
        <v>U1 = R1 ∙ I1 = 50 Ω ∙ 0,6 A = 30 V</v>
      </c>
      <c r="R8" s="6">
        <v>3</v>
      </c>
      <c r="S8" s="5">
        <f ca="1">AA9</f>
        <v>54</v>
      </c>
      <c r="T8" s="5">
        <f ca="1">T9</f>
        <v>0.6</v>
      </c>
      <c r="U8" s="5">
        <f ca="1">AA6</f>
        <v>90</v>
      </c>
      <c r="W8" s="8">
        <f ca="1">AB6/10*RANDBETWEEN(1,15)</f>
        <v>108</v>
      </c>
      <c r="X8" s="8">
        <f ca="1">RANDBETWEEN(2,10)</f>
        <v>6</v>
      </c>
      <c r="AA8" s="8">
        <f ca="1">W8/AB6</f>
        <v>0.6</v>
      </c>
    </row>
    <row r="9" spans="1:28" x14ac:dyDescent="0.35">
      <c r="D9" s="3" t="str">
        <f ca="1">"Uges = "&amp;W8&amp;" V"</f>
        <v>Uges = 108 V</v>
      </c>
      <c r="M9" s="1" t="str">
        <f ca="1">"U2 = R2 ∙ I2 = "&amp;Y6&amp;" "&amp;AA5&amp;" ∙ "&amp;AA8&amp;" A = "&amp;Y9&amp;" V"</f>
        <v>U2 = R2 ∙ I2 = 40 Ω ∙ 0,6 A = 24 V</v>
      </c>
      <c r="R9" s="6" t="s">
        <v>6</v>
      </c>
      <c r="S9" s="5">
        <f ca="1">W8</f>
        <v>108</v>
      </c>
      <c r="T9" s="5">
        <f ca="1">AA8</f>
        <v>0.6</v>
      </c>
      <c r="U9" s="5">
        <f ca="1">AB6</f>
        <v>180</v>
      </c>
      <c r="W9" s="8">
        <f ca="1">W6*$AA$8</f>
        <v>30</v>
      </c>
      <c r="Y9" s="8">
        <f ca="1">Y6*$AA$8</f>
        <v>24</v>
      </c>
      <c r="AA9" s="8">
        <f ca="1">AA6*$AA$8</f>
        <v>54</v>
      </c>
    </row>
    <row r="10" spans="1:28" x14ac:dyDescent="0.35">
      <c r="M10" s="1" t="str">
        <f ca="1">"U3 = R3 ∙ I3 = "&amp;AA6&amp;" "&amp;AA5&amp;" ∙ "&amp;AA8&amp;" A = "&amp;AA9&amp;" V"</f>
        <v>U3 = R3 ∙ I3 = 90 Ω ∙ 0,6 A = 54 V</v>
      </c>
    </row>
    <row r="11" spans="1:28" x14ac:dyDescent="0.35">
      <c r="W11" s="8">
        <f ca="1">RANDBETWEEN(1,3)*10*RANDBETWEEN(1,3)</f>
        <v>20</v>
      </c>
      <c r="Y11" s="8">
        <f ca="1">W11*RANDBETWEEN(1,3)</f>
        <v>20</v>
      </c>
      <c r="AA11" s="8">
        <f ca="1">LCM(Y11,W11)*RANDBETWEEN(1,2)</f>
        <v>20</v>
      </c>
      <c r="AB11" s="8">
        <f ca="1">LCM(W11,Y11,AA11)</f>
        <v>20</v>
      </c>
    </row>
    <row r="12" spans="1:28" x14ac:dyDescent="0.35">
      <c r="A12" s="4" t="s">
        <v>5</v>
      </c>
      <c r="E12" s="2" t="str">
        <f ca="1">"R1 = "&amp;U15&amp;" Ω"</f>
        <v>R1 = 120 Ω</v>
      </c>
      <c r="W12" s="8">
        <f ca="1">AB11/W11</f>
        <v>1</v>
      </c>
      <c r="Y12" s="8">
        <f ca="1">AB11/Y11</f>
        <v>1</v>
      </c>
      <c r="AA12" s="8">
        <v>1</v>
      </c>
      <c r="AB12" s="8">
        <f ca="1">SUM(W12:AA12)</f>
        <v>3</v>
      </c>
    </row>
    <row r="13" spans="1:28" x14ac:dyDescent="0.35">
      <c r="AA13" s="8">
        <f ca="1">IF(MOD(AB11,AB12)&gt;0,10-W12-Y12,1)</f>
        <v>8</v>
      </c>
      <c r="AB13" s="8">
        <f ca="1">AB11/AB12</f>
        <v>6.666666666666667</v>
      </c>
    </row>
    <row r="14" spans="1:28" x14ac:dyDescent="0.35">
      <c r="E14" s="2" t="str">
        <f ca="1">"R2 = "&amp;U16&amp;" Ω"</f>
        <v>R2 = 120 Ω</v>
      </c>
      <c r="L14" s="1" t="s">
        <v>5</v>
      </c>
      <c r="M14" s="1" t="str">
        <f>"1 / Rges = 1 / R1 + 1 / R2 + 1 / R3 "</f>
        <v xml:space="preserve">1 / Rges = 1 / R1 + 1 / R2 + 1 / R3 </v>
      </c>
      <c r="R14" s="6"/>
      <c r="S14" s="6" t="s">
        <v>9</v>
      </c>
      <c r="T14" s="6" t="s">
        <v>8</v>
      </c>
      <c r="U14" s="6" t="s">
        <v>7</v>
      </c>
      <c r="W14" s="8">
        <f ca="1">W11</f>
        <v>20</v>
      </c>
      <c r="Y14" s="8">
        <f ca="1">Y11</f>
        <v>20</v>
      </c>
      <c r="AA14" s="8">
        <f ca="1">AA11/AA13</f>
        <v>2.5</v>
      </c>
    </row>
    <row r="15" spans="1:28" x14ac:dyDescent="0.35">
      <c r="M15" s="1" t="str">
        <f ca="1" xml:space="preserve"> "= 1 / "&amp;U15&amp;"Ω + 1 / "&amp;U16&amp;"Ω + 1 / "&amp;U17&amp;"Ω"</f>
        <v>= 1 / 120Ω + 1 / 120Ω + 1 / 15Ω</v>
      </c>
      <c r="R15" s="6">
        <v>1</v>
      </c>
      <c r="S15" s="5">
        <f ca="1">S18</f>
        <v>18</v>
      </c>
      <c r="T15" s="5">
        <f ca="1">S15/U15</f>
        <v>0.15</v>
      </c>
      <c r="U15" s="5">
        <f ca="1">W15</f>
        <v>120</v>
      </c>
      <c r="W15" s="8">
        <f ca="1">W14*6</f>
        <v>120</v>
      </c>
      <c r="Y15" s="8">
        <f ca="1">Y14*6</f>
        <v>120</v>
      </c>
      <c r="AA15" s="8">
        <f ca="1">AA14*6</f>
        <v>15</v>
      </c>
      <c r="AB15" s="8">
        <f ca="1">LCM(W15,Y15,AA15)</f>
        <v>120</v>
      </c>
    </row>
    <row r="16" spans="1:28" x14ac:dyDescent="0.35">
      <c r="E16" s="2" t="str">
        <f ca="1">"R3 = "&amp;U17&amp;" Ω"</f>
        <v>R3 = 15 Ω</v>
      </c>
      <c r="M16" s="1" t="str">
        <f ca="1">"= "&amp;W16&amp;" / "&amp;AB15&amp;"Ω + "&amp;Y16&amp;" / "&amp;AB15&amp;"Ω + "&amp;AA16&amp;" / "&amp;AB15&amp;"Ω = "&amp;AB16&amp;" / "&amp;AB15&amp;"Ω"</f>
        <v>= 1 / 120Ω + 1 / 120Ω + 8 / 120Ω = 10 / 120Ω</v>
      </c>
      <c r="R16" s="6">
        <v>2</v>
      </c>
      <c r="S16" s="5">
        <f ca="1">S18</f>
        <v>18</v>
      </c>
      <c r="T16" s="5">
        <f ca="1">S16/U16</f>
        <v>0.15</v>
      </c>
      <c r="U16" s="5">
        <f ca="1">Y15</f>
        <v>120</v>
      </c>
      <c r="W16" s="8">
        <f ca="1">$AB$15/W15</f>
        <v>1</v>
      </c>
      <c r="Y16" s="8">
        <f ca="1">$AB$15/Y15</f>
        <v>1</v>
      </c>
      <c r="AA16" s="8">
        <f ca="1">$AB$15/AA15</f>
        <v>8</v>
      </c>
      <c r="AB16" s="8">
        <f ca="1">SUM(W16:AA16)</f>
        <v>10</v>
      </c>
    </row>
    <row r="17" spans="1:29" x14ac:dyDescent="0.35">
      <c r="M17" s="1" t="str">
        <f ca="1">"→ Rges = "&amp;AB17&amp;" Ω"</f>
        <v>→ Rges = 12 Ω</v>
      </c>
      <c r="R17" s="6">
        <v>3</v>
      </c>
      <c r="S17" s="5">
        <f ca="1">S18</f>
        <v>18</v>
      </c>
      <c r="T17" s="5">
        <f ca="1">S17/U17</f>
        <v>1.2</v>
      </c>
      <c r="U17" s="5">
        <f ca="1">AA15</f>
        <v>15</v>
      </c>
      <c r="AB17" s="8">
        <f ca="1">AB15/AB16</f>
        <v>12</v>
      </c>
    </row>
    <row r="18" spans="1:29" x14ac:dyDescent="0.35">
      <c r="M18" s="1" t="str">
        <f ca="1">"U1 = U2 = U3 = Uges = "&amp;W18&amp;" V"</f>
        <v>U1 = U2 = U3 = Uges = 18 V</v>
      </c>
      <c r="R18" s="6" t="s">
        <v>6</v>
      </c>
      <c r="S18" s="5">
        <f ca="1">W18</f>
        <v>18</v>
      </c>
      <c r="T18" s="5">
        <f ca="1">S18/U18</f>
        <v>1.5</v>
      </c>
      <c r="U18" s="5">
        <f ca="1">AB17</f>
        <v>12</v>
      </c>
      <c r="W18" s="8">
        <f ca="1">AB17*RANDBETWEEN(1,15)/10</f>
        <v>18</v>
      </c>
    </row>
    <row r="19" spans="1:29" x14ac:dyDescent="0.35">
      <c r="E19" s="3" t="str">
        <f ca="1">"Uges = "&amp;W18&amp;" V"</f>
        <v>Uges = 18 V</v>
      </c>
      <c r="M19" s="1" t="str">
        <f ca="1">"I"&amp;R15&amp;" = U"&amp;R15&amp;" : R"&amp;R15&amp;" = "&amp;S15&amp;" V : "&amp;U15&amp;" Ω = "&amp;ROUND(T15,2)&amp;" A"</f>
        <v>I1 = U1 : R1 = 18 V : 120 Ω = 0,15 A</v>
      </c>
    </row>
    <row r="20" spans="1:29" x14ac:dyDescent="0.35">
      <c r="M20" s="1" t="str">
        <f ca="1">"I"&amp;R16&amp;" = U"&amp;R16&amp;" : R"&amp;R16&amp;" = "&amp;S16&amp;" V : "&amp;U16&amp;" Ω = "&amp;ROUND(T16,2)&amp;" A"</f>
        <v>I2 = U2 : R2 = 18 V : 120 Ω = 0,15 A</v>
      </c>
    </row>
    <row r="21" spans="1:29" x14ac:dyDescent="0.35">
      <c r="M21" s="1" t="str">
        <f ca="1">"I"&amp;R17&amp;" = U"&amp;R17&amp;" : R"&amp;R17&amp;" = "&amp;S17&amp;" V : "&amp;U17&amp;" Ω = "&amp;ROUND(T17,2)&amp;" A"</f>
        <v>I3 = U3 : R3 = 18 V : 15 Ω = 1,2 A</v>
      </c>
    </row>
    <row r="22" spans="1:29" x14ac:dyDescent="0.35">
      <c r="A22" s="4" t="s">
        <v>11</v>
      </c>
      <c r="E22" s="2" t="str">
        <f ca="1">"R1 = "&amp;U25&amp;" Ω"</f>
        <v>R1 = 10 Ω</v>
      </c>
      <c r="M22" s="1" t="str">
        <f ca="1">"I"&amp;R18&amp;" = U"&amp;R18&amp;" : R"&amp;R18&amp;" = "&amp;S18&amp;" V : "&amp;U18&amp;" Ω = "&amp;ROUND(T18,2)&amp;" A"</f>
        <v>Iges = Uges : Rges = 18 V : 12 Ω = 1,5 A</v>
      </c>
    </row>
    <row r="23" spans="1:29" x14ac:dyDescent="0.35">
      <c r="G23" s="2" t="str">
        <f ca="1">"R3 = "&amp;U27&amp;" Ω"</f>
        <v>R3 = 102 Ω</v>
      </c>
    </row>
    <row r="24" spans="1:29" x14ac:dyDescent="0.35">
      <c r="E24" s="2" t="str">
        <f ca="1">"R2 = "&amp;U26&amp;" Ω"</f>
        <v>R2 = 40 Ω</v>
      </c>
      <c r="L24" s="1" t="s">
        <v>11</v>
      </c>
      <c r="M24" s="1" t="str">
        <f ca="1">"1 / R12 = 1 / R1 + 1 / R2 = 1 / "&amp;U25&amp;" Ω + 1 / "&amp;U26&amp;" Ω"</f>
        <v>1 / R12 = 1 / R1 + 1 / R2 = 1 / 10 Ω + 1 / 40 Ω</v>
      </c>
      <c r="R24" s="6"/>
      <c r="S24" s="6" t="s">
        <v>9</v>
      </c>
      <c r="T24" s="6" t="s">
        <v>8</v>
      </c>
      <c r="U24" s="6" t="s">
        <v>7</v>
      </c>
      <c r="W24" s="8">
        <f ca="1">RANDBETWEEN(1,3)*10*RANDBETWEEN(1,3)</f>
        <v>10</v>
      </c>
      <c r="Y24" s="8">
        <f ca="1">W24*RANDBETWEEN(2,5)</f>
        <v>30</v>
      </c>
      <c r="AB24" s="8">
        <f ca="1">LCM(W24,Y24)</f>
        <v>30</v>
      </c>
    </row>
    <row r="25" spans="1:29" x14ac:dyDescent="0.35">
      <c r="M25" s="1" t="str">
        <f ca="1">"= "&amp;W31&amp;" / "&amp;AB30&amp;"Ω + "&amp;Y31&amp;" / "&amp;AB30&amp;"Ω = "&amp;AB31&amp;" / "&amp;AB30&amp;"Ω"</f>
        <v>= 4 / 40Ω + 1 / 40Ω = 5 / 40Ω</v>
      </c>
      <c r="R25" s="6">
        <v>1</v>
      </c>
      <c r="S25" s="5">
        <f ca="1">S29</f>
        <v>2.4</v>
      </c>
      <c r="T25" s="5">
        <f ca="1">S25/U25</f>
        <v>0.24</v>
      </c>
      <c r="U25" s="5">
        <f ca="1">W30</f>
        <v>10</v>
      </c>
      <c r="W25" s="8">
        <f ca="1">AB24/W24</f>
        <v>3</v>
      </c>
      <c r="Y25" s="8">
        <f ca="1">AB24/Y24</f>
        <v>1</v>
      </c>
      <c r="AB25" s="8">
        <f ca="1">SUM(W25:Y25)</f>
        <v>4</v>
      </c>
      <c r="AC25" s="8">
        <f ca="1">AB24/AB25</f>
        <v>7.5</v>
      </c>
    </row>
    <row r="26" spans="1:29" x14ac:dyDescent="0.35">
      <c r="M26" s="1" t="str">
        <f ca="1">"→ R12 = "&amp;AB30&amp;"Ω / "&amp;AB31&amp;" = "&amp;AC31&amp;" Ω"</f>
        <v>→ R12 = 40Ω / 5 = 8 Ω</v>
      </c>
      <c r="R26" s="6">
        <v>2</v>
      </c>
      <c r="S26" s="5">
        <f ca="1">S29</f>
        <v>2.4</v>
      </c>
      <c r="T26" s="5">
        <f ca="1">S26/U26</f>
        <v>0.06</v>
      </c>
      <c r="U26" s="5">
        <f ca="1">Y30</f>
        <v>40</v>
      </c>
      <c r="W26" s="8">
        <f ca="1">W24</f>
        <v>10</v>
      </c>
      <c r="Y26" s="8">
        <f ca="1">Y24+W24</f>
        <v>40</v>
      </c>
      <c r="AB26" s="8">
        <f ca="1">LCM(W26,Y26)</f>
        <v>40</v>
      </c>
    </row>
    <row r="27" spans="1:29" x14ac:dyDescent="0.35">
      <c r="E27" s="3" t="str">
        <f ca="1">"Uges = "&amp;S28&amp;" V"</f>
        <v>Uges = 33 V</v>
      </c>
      <c r="M27" s="1" t="str">
        <f ca="1">"Rges = R12 + R3 = "&amp;AC31&amp;" Ω + "&amp;U27&amp;" Ω = "&amp;U28&amp;" Ω"</f>
        <v>Rges = R12 + R3 = 8 Ω + 102 Ω = 110 Ω</v>
      </c>
      <c r="R27" s="6">
        <v>3</v>
      </c>
      <c r="S27" s="5">
        <f ca="1">T27*U27</f>
        <v>30.599999999999998</v>
      </c>
      <c r="T27" s="5">
        <f ca="1">T28</f>
        <v>0.3</v>
      </c>
      <c r="U27" s="5">
        <f ca="1">AC32</f>
        <v>102</v>
      </c>
      <c r="W27" s="8">
        <f ca="1">AB26/W26</f>
        <v>4</v>
      </c>
      <c r="Y27" s="8">
        <f ca="1">AB26/Y26</f>
        <v>1</v>
      </c>
      <c r="AB27" s="8">
        <f ca="1">SUM(W27:Y27)</f>
        <v>5</v>
      </c>
      <c r="AC27" s="8">
        <f ca="1">AB26/AB27</f>
        <v>8</v>
      </c>
    </row>
    <row r="28" spans="1:29" x14ac:dyDescent="0.35">
      <c r="M28" s="1" t="str">
        <f ca="1">"Iges = Uges : Rges = "&amp;S28&amp;" V : "&amp;U28&amp;" Ω = "&amp;T28&amp;" A"</f>
        <v>Iges = Uges : Rges = 33 V : 110 Ω = 0,3 A</v>
      </c>
      <c r="R28" s="6" t="s">
        <v>6</v>
      </c>
      <c r="S28" s="5">
        <f ca="1">T28*U28</f>
        <v>33</v>
      </c>
      <c r="T28" s="5">
        <f ca="1">RANDBETWEEN(3,15)/10</f>
        <v>0.3</v>
      </c>
      <c r="U28" s="5">
        <f ca="1">U27+AC31</f>
        <v>110</v>
      </c>
      <c r="W28" s="8">
        <f ca="1">W26</f>
        <v>10</v>
      </c>
      <c r="Y28" s="8">
        <f ca="1">Y26+W26</f>
        <v>50</v>
      </c>
      <c r="AB28" s="8">
        <f ca="1">LCM(W28,Y28)</f>
        <v>50</v>
      </c>
    </row>
    <row r="29" spans="1:29" x14ac:dyDescent="0.35">
      <c r="M29" s="1" t="str">
        <f ca="1">"I12 = I3 = Iges = "&amp;T28&amp;" A"</f>
        <v>I12 = I3 = Iges = 0,3 A</v>
      </c>
      <c r="R29" s="6">
        <v>12</v>
      </c>
      <c r="S29" s="5">
        <f ca="1">T29*U29</f>
        <v>2.4</v>
      </c>
      <c r="T29" s="5">
        <f ca="1">T28</f>
        <v>0.3</v>
      </c>
      <c r="U29" s="5">
        <f ca="1">AC31</f>
        <v>8</v>
      </c>
      <c r="W29" s="8">
        <f ca="1">AB28/W28</f>
        <v>5</v>
      </c>
      <c r="Y29" s="8">
        <f ca="1">AB28/Y28</f>
        <v>1</v>
      </c>
      <c r="AB29" s="8">
        <f ca="1">SUM(W29:Y29)</f>
        <v>6</v>
      </c>
      <c r="AC29" s="8">
        <f ca="1">AB28/AB29</f>
        <v>8.3333333333333339</v>
      </c>
    </row>
    <row r="30" spans="1:29" x14ac:dyDescent="0.35">
      <c r="M30" s="1" t="str">
        <f ca="1">"U3 = R3 ∙ I3 = "&amp;U27&amp;" Ω ∙ "&amp;T27&amp;" A = "&amp;S27&amp;" V"</f>
        <v>U3 = R3 ∙ I3 = 102 Ω ∙ 0,3 A = 30,6 V</v>
      </c>
      <c r="W30" s="8">
        <f ca="1">W24</f>
        <v>10</v>
      </c>
      <c r="Y30" s="8">
        <f ca="1">IF(AC25=ROUNDDOWN(AC25,0),Y24,IF(AC27=ROUNDDOWN(AC27,0),Y26,Y28))</f>
        <v>40</v>
      </c>
      <c r="AB30" s="8">
        <f ca="1">LCM(W30,Y30)</f>
        <v>40</v>
      </c>
    </row>
    <row r="31" spans="1:29" x14ac:dyDescent="0.35">
      <c r="A31" s="4" t="s">
        <v>12</v>
      </c>
      <c r="M31" s="1" t="str">
        <f ca="1">"U12 = R12 ∙ I12 = "&amp;U29&amp;" Ω ∙ "&amp;T29&amp;"A = "&amp;S29&amp;" V"</f>
        <v>U12 = R12 ∙ I12 = 8 Ω ∙ 0,3A = 2,4 V</v>
      </c>
      <c r="W31" s="8">
        <f ca="1">AB30/W30</f>
        <v>4</v>
      </c>
      <c r="Y31" s="8">
        <f ca="1">AB30/Y30</f>
        <v>1</v>
      </c>
      <c r="AB31" s="8">
        <f ca="1">SUM(W31:Y31)</f>
        <v>5</v>
      </c>
      <c r="AC31" s="8">
        <f ca="1">AB30/AB31</f>
        <v>8</v>
      </c>
    </row>
    <row r="32" spans="1:29" x14ac:dyDescent="0.35">
      <c r="C32" s="2" t="str">
        <f ca="1">"R1 = "&amp;U37&amp;" Ω"</f>
        <v>R1 = 85 Ω</v>
      </c>
      <c r="E32" s="2" t="str">
        <f ca="1">"R2 = "&amp;U38&amp;" Ω"</f>
        <v>R2 = 70 Ω</v>
      </c>
      <c r="M32" s="1" t="str">
        <f ca="1">"U1 = U2 = U12 = "&amp;S29&amp;" V"</f>
        <v>U1 = U2 = U12 = 2,4 V</v>
      </c>
      <c r="AC32" s="8">
        <f ca="1">100-AC31+RANDBETWEEN(0,5)*10</f>
        <v>102</v>
      </c>
    </row>
    <row r="33" spans="1:27" x14ac:dyDescent="0.35">
      <c r="M33" s="1" t="str">
        <f ca="1">"I1 = U1 : R1 = "&amp;S25&amp;" V : "&amp;U25&amp;" Ω = "&amp;ROUND(T25,2)&amp;" A"</f>
        <v>I1 = U1 : R1 = 2,4 V : 10 Ω = 0,24 A</v>
      </c>
    </row>
    <row r="34" spans="1:27" x14ac:dyDescent="0.35">
      <c r="C34" s="2" t="str">
        <f ca="1">"R3 = "&amp;U39&amp;" Ω"</f>
        <v>R3 = 620 Ω</v>
      </c>
      <c r="M34" s="1" t="str">
        <f ca="1">"I2 = U2 : R2 = "&amp;S26&amp;" V : "&amp;U26&amp;" Ω = "&amp;ROUND(T26,2)&amp;" A"</f>
        <v>I2 = U2 : R2 = 2,4 V : 40 Ω = 0,06 A</v>
      </c>
    </row>
    <row r="36" spans="1:27" x14ac:dyDescent="0.35">
      <c r="L36" s="1" t="s">
        <v>12</v>
      </c>
      <c r="M36" s="1" t="str">
        <f ca="1">"R12 = R1 + R2 = "&amp;U37&amp;" Ω + "&amp;U38&amp;" Ω = "&amp;U41&amp;" Ω"</f>
        <v>R12 = R1 + R2 = 85 Ω + 70 Ω = 155 Ω</v>
      </c>
      <c r="R36" s="6"/>
      <c r="S36" s="6" t="s">
        <v>9</v>
      </c>
      <c r="T36" s="6" t="s">
        <v>8</v>
      </c>
      <c r="U36" s="6" t="s">
        <v>7</v>
      </c>
      <c r="V36" s="8">
        <f ca="1">IF(Z36=ROUNDDOWN(Z36,0),0,1)</f>
        <v>1</v>
      </c>
      <c r="W36" s="8">
        <v>2</v>
      </c>
      <c r="X36" s="8">
        <f ca="1">U41</f>
        <v>155</v>
      </c>
      <c r="Y36" s="8">
        <f ca="1">W36*X36</f>
        <v>310</v>
      </c>
      <c r="Z36" s="10">
        <f ca="1">Y36/(W36+1)</f>
        <v>103.33333333333333</v>
      </c>
      <c r="AA36" s="10"/>
    </row>
    <row r="37" spans="1:27" ht="16" thickBot="1" x14ac:dyDescent="0.4">
      <c r="D37" s="3" t="str">
        <f ca="1">"Uges = "&amp;S40&amp;" V"</f>
        <v>Uges = 136,4 V</v>
      </c>
      <c r="M37" s="1" t="str">
        <f ca="1">"1 / Rges = 1 / R12 + 1 / R3 = 1 / "&amp;U41&amp;"Ω + 1 / "&amp;U39&amp;"Ω"</f>
        <v>1 / Rges = 1 / R12 + 1 / R3 = 1 / 155Ω + 1 / 620Ω</v>
      </c>
      <c r="R37" s="6">
        <v>1</v>
      </c>
      <c r="S37" s="5">
        <f ca="1">U37*T37</f>
        <v>74.8</v>
      </c>
      <c r="T37" s="5">
        <f ca="1">T41</f>
        <v>0.88</v>
      </c>
      <c r="U37" s="5">
        <f ca="1">RANDBETWEEN(2,18)*5</f>
        <v>85</v>
      </c>
      <c r="V37" s="8">
        <f t="shared" ref="V37:V41" ca="1" si="0">IF(Z37=ROUNDDOWN(Z37,0),0,1)</f>
        <v>1</v>
      </c>
      <c r="W37" s="8">
        <f>W36+1</f>
        <v>3</v>
      </c>
      <c r="X37" s="8">
        <f ca="1">X36</f>
        <v>155</v>
      </c>
      <c r="Y37" s="8">
        <f ca="1">W37*X37</f>
        <v>465</v>
      </c>
      <c r="Z37" s="10">
        <f t="shared" ref="Z37:Z41" ca="1" si="1">Y37/(W37+1)</f>
        <v>116.25</v>
      </c>
      <c r="AA37" s="10"/>
    </row>
    <row r="38" spans="1:27" x14ac:dyDescent="0.35">
      <c r="H38" s="11"/>
      <c r="I38" s="19" t="s">
        <v>13</v>
      </c>
      <c r="J38" s="12"/>
      <c r="M38" s="1" t="str">
        <f ca="1">"= "&amp;U39/U41&amp;" / "&amp;U39&amp;"Ω + 1 / "&amp;U39&amp;"Ω = "&amp;U39/U41+1&amp;" / "&amp;U39&amp;"Ω"</f>
        <v>= 4 / 620Ω + 1 / 620Ω = 5 / 620Ω</v>
      </c>
      <c r="R38" s="6">
        <v>2</v>
      </c>
      <c r="S38" s="5">
        <f ca="1">U38*T38</f>
        <v>61.6</v>
      </c>
      <c r="T38" s="5">
        <f ca="1">T41</f>
        <v>0.88</v>
      </c>
      <c r="U38" s="5">
        <f ca="1">RANDBETWEEN(2,18)*5</f>
        <v>70</v>
      </c>
      <c r="V38" s="8">
        <f t="shared" ca="1" si="0"/>
        <v>0</v>
      </c>
      <c r="W38" s="8">
        <f t="shared" ref="W38:W41" si="2">W37+1</f>
        <v>4</v>
      </c>
      <c r="X38" s="8">
        <f t="shared" ref="X38:X41" ca="1" si="3">X37</f>
        <v>155</v>
      </c>
      <c r="Y38" s="8">
        <f t="shared" ref="Y38:Y41" ca="1" si="4">W38*X38</f>
        <v>620</v>
      </c>
      <c r="Z38" s="10">
        <f t="shared" ca="1" si="1"/>
        <v>124</v>
      </c>
      <c r="AA38" s="10"/>
    </row>
    <row r="39" spans="1:27" x14ac:dyDescent="0.35">
      <c r="H39" s="13"/>
      <c r="I39" s="14"/>
      <c r="J39" s="15"/>
      <c r="M39" s="1" t="str">
        <f ca="1">"→ Rges = "&amp;U39&amp;"Ω / "&amp;U39/U41+1&amp;" = "&amp;U40&amp;" Ω"</f>
        <v>→ Rges = 620Ω / 5 = 124 Ω</v>
      </c>
      <c r="R39" s="6">
        <v>3</v>
      </c>
      <c r="S39" s="5">
        <f ca="1">S40</f>
        <v>136.4</v>
      </c>
      <c r="T39" s="5">
        <f ca="1">ROUND(S39/U39,2)</f>
        <v>0.22</v>
      </c>
      <c r="U39" s="5">
        <f ca="1">VLOOKUP(0,V36:AA41,4,FALSE)</f>
        <v>620</v>
      </c>
      <c r="V39" s="8">
        <f t="shared" ca="1" si="0"/>
        <v>1</v>
      </c>
      <c r="W39" s="8">
        <f t="shared" si="2"/>
        <v>5</v>
      </c>
      <c r="X39" s="8">
        <f t="shared" ca="1" si="3"/>
        <v>155</v>
      </c>
      <c r="Y39" s="8">
        <f t="shared" ca="1" si="4"/>
        <v>775</v>
      </c>
      <c r="Z39" s="10">
        <f t="shared" ca="1" si="1"/>
        <v>129.16666666666666</v>
      </c>
      <c r="AA39" s="10"/>
    </row>
    <row r="40" spans="1:27" x14ac:dyDescent="0.35">
      <c r="H40" s="13"/>
      <c r="I40" s="14"/>
      <c r="J40" s="15"/>
      <c r="M40" s="1" t="str">
        <f ca="1">"Iges = Uges : Rges = "&amp;S40&amp;" V : "&amp;U40&amp;" Ω = "&amp;T40&amp;" A"</f>
        <v>Iges = Uges : Rges = 136,4 V : 124 Ω = 1,1 A</v>
      </c>
      <c r="R40" s="6" t="s">
        <v>6</v>
      </c>
      <c r="S40" s="5">
        <f ca="1">T40*U40</f>
        <v>136.4</v>
      </c>
      <c r="T40" s="5">
        <f ca="1">RANDBETWEEN(3,15)/10</f>
        <v>1.1000000000000001</v>
      </c>
      <c r="U40" s="5">
        <f ca="1">VLOOKUP(0,V36:AA41,5,FALSE)</f>
        <v>124</v>
      </c>
      <c r="V40" s="8">
        <f t="shared" ca="1" si="0"/>
        <v>1</v>
      </c>
      <c r="W40" s="8">
        <f t="shared" si="2"/>
        <v>6</v>
      </c>
      <c r="X40" s="8">
        <f t="shared" ca="1" si="3"/>
        <v>155</v>
      </c>
      <c r="Y40" s="8">
        <f t="shared" ca="1" si="4"/>
        <v>930</v>
      </c>
      <c r="Z40" s="10">
        <f t="shared" ca="1" si="1"/>
        <v>132.85714285714286</v>
      </c>
      <c r="AA40" s="10"/>
    </row>
    <row r="41" spans="1:27" x14ac:dyDescent="0.35">
      <c r="H41" s="13"/>
      <c r="I41" s="14"/>
      <c r="J41" s="15"/>
      <c r="M41" s="1" t="str">
        <f ca="1">"U12 = U3 = Uges = "&amp;S40&amp;" V"</f>
        <v>U12 = U3 = Uges = 136,4 V</v>
      </c>
      <c r="R41" s="6">
        <v>12</v>
      </c>
      <c r="S41" s="5">
        <f ca="1">S40</f>
        <v>136.4</v>
      </c>
      <c r="T41" s="5">
        <f ca="1">ROUND(S41/U41,2)</f>
        <v>0.88</v>
      </c>
      <c r="U41" s="5">
        <f ca="1">U37+U38</f>
        <v>155</v>
      </c>
      <c r="V41" s="8">
        <f t="shared" ca="1" si="0"/>
        <v>1</v>
      </c>
      <c r="W41" s="8">
        <f t="shared" si="2"/>
        <v>7</v>
      </c>
      <c r="X41" s="8">
        <f t="shared" ca="1" si="3"/>
        <v>155</v>
      </c>
      <c r="Y41" s="8">
        <f t="shared" ca="1" si="4"/>
        <v>1085</v>
      </c>
      <c r="Z41" s="10">
        <f t="shared" ca="1" si="1"/>
        <v>135.625</v>
      </c>
      <c r="AA41" s="10"/>
    </row>
    <row r="42" spans="1:27" x14ac:dyDescent="0.35">
      <c r="H42" s="13"/>
      <c r="I42" s="14"/>
      <c r="J42" s="15"/>
      <c r="M42" s="1" t="str">
        <f ca="1">"I3 = U3 : R3 = "&amp;S39&amp;" V : "&amp;U39&amp;" Ω = "&amp;T39&amp;" A"</f>
        <v>I3 = U3 : R3 = 136,4 V : 620 Ω = 0,22 A</v>
      </c>
    </row>
    <row r="43" spans="1:27" x14ac:dyDescent="0.35">
      <c r="H43" s="13"/>
      <c r="I43" s="14"/>
      <c r="J43" s="15"/>
      <c r="M43" s="1" t="str">
        <f ca="1">"I12 = U12 : R12 = "&amp;S41&amp;" V : "&amp;U41&amp;" Ω = "&amp;T41&amp;" A"</f>
        <v>I12 = U12 : R12 = 136,4 V : 155 Ω = 0,88 A</v>
      </c>
    </row>
    <row r="44" spans="1:27" ht="16" thickBot="1" x14ac:dyDescent="0.4">
      <c r="H44" s="16"/>
      <c r="I44" s="17"/>
      <c r="J44" s="18"/>
      <c r="M44" s="1" t="str">
        <f ca="1">"I1 = I2 = I12 = "&amp;T41&amp;" A"</f>
        <v>I1 = I2 = I12 = 0,88 A</v>
      </c>
    </row>
    <row r="45" spans="1:27" x14ac:dyDescent="0.35">
      <c r="M45" s="1" t="str">
        <f ca="1">"U1 = R1 ∙ I1 = "&amp;U37&amp;" Ω ∙ "&amp;T37&amp;" A = "&amp;S37&amp;" V"</f>
        <v>U1 = R1 ∙ I1 = 85 Ω ∙ 0,88 A = 74,8 V</v>
      </c>
    </row>
    <row r="46" spans="1:27" x14ac:dyDescent="0.35">
      <c r="A46" s="7" t="s">
        <v>10</v>
      </c>
      <c r="B46" s="7"/>
      <c r="C46" s="7"/>
      <c r="D46" s="7"/>
      <c r="E46" s="7"/>
      <c r="F46" s="7"/>
      <c r="G46" s="7"/>
      <c r="H46" s="7"/>
      <c r="I46" s="7"/>
      <c r="J46" s="7"/>
      <c r="K46" s="7"/>
      <c r="M46" s="1" t="str">
        <f ca="1">"U2 = R2 ∙ I2 = "&amp;U38&amp;" Ω ∙ "&amp;T38&amp;" A = "&amp;S38&amp;" V"</f>
        <v>U2 = R2 ∙ I2 = 70 Ω ∙ 0,88 A = 61,6 V</v>
      </c>
    </row>
  </sheetData>
  <mergeCells count="8">
    <mergeCell ref="Z41:AA41"/>
    <mergeCell ref="Z36:AA36"/>
    <mergeCell ref="Z37:AA37"/>
    <mergeCell ref="Z38:AA38"/>
    <mergeCell ref="Z39:AA39"/>
    <mergeCell ref="Z40:AA40"/>
    <mergeCell ref="A1:K1"/>
    <mergeCell ref="A46:K46"/>
  </mergeCells>
  <pageMargins left="0.7" right="0.7" top="0.78740157499999996" bottom="0.78740157499999996" header="0.3" footer="0.3"/>
  <pageSetup paperSize="9" orientation="portrait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Müller</dc:creator>
  <cp:lastModifiedBy>Stefan Müller</cp:lastModifiedBy>
  <cp:lastPrinted>2023-02-09T20:43:42Z</cp:lastPrinted>
  <dcterms:created xsi:type="dcterms:W3CDTF">2023-02-09T07:42:07Z</dcterms:created>
  <dcterms:modified xsi:type="dcterms:W3CDTF">2023-02-09T20:45:33Z</dcterms:modified>
</cp:coreProperties>
</file>