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40009_{E85B0554-B068-484F-B82E-BA7F120F0107}" xr6:coauthVersionLast="47" xr6:coauthVersionMax="47" xr10:uidLastSave="{00000000-0000-0000-0000-000000000000}"/>
  <bookViews>
    <workbookView xWindow="-110" yWindow="-110" windowWidth="19420" windowHeight="10560"/>
  </bookViews>
  <sheets>
    <sheet name="Arbeitsblatt" sheetId="1" r:id="rId1"/>
    <sheet name="Daten" sheetId="6" r:id="rId2"/>
  </sheets>
  <definedNames>
    <definedName name="_xlnm.Print_Area" localSheetId="0">Arbeitsblatt!$A$1:$I$115</definedName>
    <definedName name="_xlnm.Print_Area" localSheetId="1">Daten!$E$2:$K$20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" l="1"/>
  <c r="A27" i="1" s="1"/>
  <c r="A30" i="1" s="1"/>
  <c r="A33" i="1" s="1"/>
  <c r="A36" i="1" s="1"/>
  <c r="F106" i="1"/>
  <c r="A106" i="1"/>
  <c r="A107" i="1" s="1"/>
  <c r="F95" i="1"/>
  <c r="A95" i="1"/>
  <c r="F84" i="1"/>
  <c r="A62" i="1"/>
  <c r="A63" i="1"/>
  <c r="A64" i="1" s="1"/>
  <c r="A65" i="1" s="1"/>
  <c r="F32" i="1"/>
  <c r="F54" i="1"/>
  <c r="A73" i="1"/>
  <c r="A74" i="1"/>
  <c r="A75" i="1" s="1"/>
  <c r="A76" i="1" s="1"/>
  <c r="A77" i="1" s="1"/>
  <c r="A78" i="1" s="1"/>
  <c r="A79" i="1" s="1"/>
  <c r="A80" i="1" s="1"/>
  <c r="P33" i="6"/>
  <c r="P32" i="6"/>
  <c r="P31" i="6"/>
  <c r="G33" i="6"/>
  <c r="F33" i="6"/>
  <c r="G32" i="6"/>
  <c r="F32" i="6"/>
  <c r="G31" i="6"/>
  <c r="S40" i="6"/>
  <c r="M40" i="6"/>
  <c r="I40" i="6"/>
  <c r="G40" i="6"/>
  <c r="F40" i="6" s="1"/>
  <c r="S39" i="6"/>
  <c r="P39" i="6"/>
  <c r="K39" i="6"/>
  <c r="I39" i="6"/>
  <c r="H39" i="6"/>
  <c r="S38" i="6"/>
  <c r="P38" i="6"/>
  <c r="K38" i="6"/>
  <c r="I38" i="6"/>
  <c r="G38" i="6"/>
  <c r="S37" i="6"/>
  <c r="P37" i="6"/>
  <c r="K37" i="6"/>
  <c r="I37" i="6"/>
  <c r="F37" i="6"/>
  <c r="S36" i="6"/>
  <c r="P36" i="6"/>
  <c r="K36" i="6"/>
  <c r="J36" i="6"/>
  <c r="H36" i="6"/>
  <c r="S35" i="6"/>
  <c r="P35" i="6"/>
  <c r="K35" i="6"/>
  <c r="J35" i="6"/>
  <c r="M35" i="6" s="1"/>
  <c r="G35" i="6"/>
  <c r="S34" i="6"/>
  <c r="P34" i="6"/>
  <c r="K34" i="6"/>
  <c r="J34" i="6"/>
  <c r="F34" i="6"/>
  <c r="F31" i="6"/>
  <c r="S30" i="6"/>
  <c r="M30" i="6"/>
  <c r="K30" i="6"/>
  <c r="F30" i="6"/>
  <c r="H30" i="6" s="1"/>
  <c r="S29" i="6"/>
  <c r="M29" i="6"/>
  <c r="K29" i="6"/>
  <c r="G29" i="6"/>
  <c r="H29" i="6"/>
  <c r="P28" i="6"/>
  <c r="K28" i="6"/>
  <c r="G28" i="6"/>
  <c r="F28" i="6"/>
  <c r="P27" i="6"/>
  <c r="J27" i="6"/>
  <c r="H27" i="6"/>
  <c r="F27" i="6"/>
  <c r="S26" i="6"/>
  <c r="M26" i="6"/>
  <c r="J26" i="6"/>
  <c r="H26" i="6"/>
  <c r="G26" i="6" s="1"/>
  <c r="S25" i="6"/>
  <c r="M25" i="6"/>
  <c r="J25" i="6"/>
  <c r="F25" i="6"/>
  <c r="G25" i="6" s="1"/>
  <c r="S24" i="6"/>
  <c r="M24" i="6"/>
  <c r="I24" i="6"/>
  <c r="H24" i="6"/>
  <c r="F24" i="6" s="1"/>
  <c r="P23" i="6"/>
  <c r="I23" i="6"/>
  <c r="H23" i="6"/>
  <c r="G23" i="6"/>
  <c r="S22" i="6"/>
  <c r="M22" i="6"/>
  <c r="I22" i="6"/>
  <c r="G22" i="6"/>
  <c r="F22" i="6" s="1"/>
  <c r="E1" i="6"/>
  <c r="E2" i="6"/>
  <c r="F51" i="6"/>
  <c r="A84" i="1"/>
  <c r="A85" i="1"/>
  <c r="A86" i="1" s="1"/>
  <c r="F73" i="1"/>
  <c r="F74" i="1"/>
  <c r="F75" i="1" s="1"/>
  <c r="F76" i="1" s="1"/>
  <c r="F77" i="1" s="1"/>
  <c r="F78" i="1" s="1"/>
  <c r="F79" i="1" s="1"/>
  <c r="F80" i="1" s="1"/>
  <c r="F62" i="1"/>
  <c r="F63" i="1"/>
  <c r="F64" i="1" s="1"/>
  <c r="E51" i="6"/>
  <c r="S11" i="6"/>
  <c r="M11" i="6"/>
  <c r="S21" i="6"/>
  <c r="M21" i="6"/>
  <c r="I21" i="6"/>
  <c r="G21" i="6"/>
  <c r="F21" i="6" s="1"/>
  <c r="S7" i="6"/>
  <c r="S6" i="6"/>
  <c r="G3" i="6"/>
  <c r="F3" i="6" s="1"/>
  <c r="M6" i="6"/>
  <c r="J50" i="6"/>
  <c r="I3" i="6"/>
  <c r="M7" i="6"/>
  <c r="S5" i="6"/>
  <c r="M5" i="6"/>
  <c r="S10" i="6"/>
  <c r="M10" i="6"/>
  <c r="S3" i="6"/>
  <c r="M3" i="6"/>
  <c r="P9" i="6"/>
  <c r="P8" i="6"/>
  <c r="J8" i="6"/>
  <c r="P4" i="6"/>
  <c r="S20" i="6"/>
  <c r="S17" i="6"/>
  <c r="S14" i="6"/>
  <c r="P20" i="6"/>
  <c r="P17" i="6"/>
  <c r="P14" i="6"/>
  <c r="S19" i="6"/>
  <c r="S16" i="6"/>
  <c r="S13" i="6"/>
  <c r="P19" i="6"/>
  <c r="P16" i="6"/>
  <c r="P13" i="6"/>
  <c r="G19" i="6"/>
  <c r="G16" i="6"/>
  <c r="S18" i="6"/>
  <c r="S15" i="6"/>
  <c r="P18" i="6"/>
  <c r="P15" i="6"/>
  <c r="P12" i="6"/>
  <c r="S12" i="6"/>
  <c r="K20" i="6"/>
  <c r="K19" i="6"/>
  <c r="K18" i="6"/>
  <c r="K17" i="6"/>
  <c r="J17" i="6"/>
  <c r="K16" i="6"/>
  <c r="J16" i="6"/>
  <c r="J15" i="6"/>
  <c r="K15" i="6"/>
  <c r="I20" i="6"/>
  <c r="H20" i="6"/>
  <c r="I19" i="6"/>
  <c r="I18" i="6"/>
  <c r="F18" i="6"/>
  <c r="H17" i="6"/>
  <c r="F15" i="6"/>
  <c r="J14" i="6"/>
  <c r="I14" i="6"/>
  <c r="J13" i="6"/>
  <c r="I13" i="6"/>
  <c r="H14" i="6"/>
  <c r="G13" i="6"/>
  <c r="F12" i="6"/>
  <c r="J12" i="6"/>
  <c r="I12" i="6"/>
  <c r="F11" i="6"/>
  <c r="H11" i="6" s="1"/>
  <c r="G10" i="6"/>
  <c r="G9" i="6"/>
  <c r="F9" i="6"/>
  <c r="H8" i="6"/>
  <c r="F8" i="6"/>
  <c r="H7" i="6"/>
  <c r="G7" i="6" s="1"/>
  <c r="F6" i="6"/>
  <c r="K11" i="6"/>
  <c r="K10" i="6"/>
  <c r="K9" i="6"/>
  <c r="J7" i="6"/>
  <c r="J6" i="6"/>
  <c r="H5" i="6"/>
  <c r="F5" i="6" s="1"/>
  <c r="H4" i="6"/>
  <c r="G4" i="6"/>
  <c r="I5" i="6"/>
  <c r="I4" i="6"/>
  <c r="F107" i="1"/>
  <c r="A96" i="1"/>
  <c r="F96" i="1"/>
  <c r="F97" i="1" s="1"/>
  <c r="F85" i="1"/>
  <c r="F108" i="1"/>
  <c r="A97" i="1"/>
  <c r="F86" i="1"/>
  <c r="F109" i="1"/>
  <c r="F98" i="1"/>
  <c r="A98" i="1"/>
  <c r="F110" i="1"/>
  <c r="A99" i="1"/>
  <c r="F111" i="1"/>
  <c r="A100" i="1"/>
  <c r="F112" i="1"/>
  <c r="A101" i="1"/>
  <c r="A102" i="1"/>
  <c r="U21" i="6" l="1"/>
  <c r="M27" i="6"/>
  <c r="U8" i="6"/>
  <c r="H33" i="6"/>
  <c r="I33" i="6" s="1"/>
  <c r="J33" i="6" s="1"/>
  <c r="Q33" i="6" s="1"/>
  <c r="U3" i="6"/>
  <c r="I15" i="6"/>
  <c r="N15" i="6" s="1"/>
  <c r="U20" i="6"/>
  <c r="I34" i="6"/>
  <c r="N34" i="6" s="1"/>
  <c r="J20" i="6"/>
  <c r="D20" i="6" s="1"/>
  <c r="I36" i="6"/>
  <c r="N36" i="6" s="1"/>
  <c r="J18" i="6"/>
  <c r="N18" i="6" s="1"/>
  <c r="M15" i="6"/>
  <c r="M36" i="6"/>
  <c r="U28" i="6"/>
  <c r="G36" i="6"/>
  <c r="T36" i="6" s="1"/>
  <c r="M39" i="6"/>
  <c r="U35" i="6"/>
  <c r="U7" i="6"/>
  <c r="U14" i="6"/>
  <c r="J40" i="6"/>
  <c r="P40" i="6" s="1"/>
  <c r="U18" i="6"/>
  <c r="H31" i="6"/>
  <c r="M31" i="6" s="1"/>
  <c r="M20" i="6"/>
  <c r="K7" i="6"/>
  <c r="I7" i="6" s="1"/>
  <c r="U36" i="6"/>
  <c r="M28" i="6"/>
  <c r="J22" i="6"/>
  <c r="K22" i="6" s="1"/>
  <c r="D22" i="6" s="1"/>
  <c r="U22" i="6"/>
  <c r="K24" i="6"/>
  <c r="P24" i="6" s="1"/>
  <c r="M14" i="6"/>
  <c r="M4" i="6"/>
  <c r="I11" i="6"/>
  <c r="P11" i="6" s="1"/>
  <c r="I17" i="6"/>
  <c r="D17" i="6" s="1"/>
  <c r="M34" i="6"/>
  <c r="G8" i="6"/>
  <c r="N8" i="6" s="1"/>
  <c r="U16" i="6"/>
  <c r="I25" i="6"/>
  <c r="N25" i="6" s="1"/>
  <c r="P25" i="6"/>
  <c r="K26" i="6"/>
  <c r="P26" i="6" s="1"/>
  <c r="U26" i="6"/>
  <c r="I35" i="6"/>
  <c r="F35" i="6" s="1"/>
  <c r="Q35" i="6" s="1"/>
  <c r="H16" i="6"/>
  <c r="T16" i="6" s="1"/>
  <c r="F20" i="6"/>
  <c r="Q20" i="6" s="1"/>
  <c r="H28" i="6"/>
  <c r="N28" i="6" s="1"/>
  <c r="J21" i="6"/>
  <c r="K21" i="6" s="1"/>
  <c r="Q21" i="6" s="1"/>
  <c r="U34" i="6"/>
  <c r="J37" i="6"/>
  <c r="N37" i="6" s="1"/>
  <c r="J39" i="6"/>
  <c r="N39" i="6" s="1"/>
  <c r="M23" i="6"/>
  <c r="K12" i="6"/>
  <c r="N12" i="6" s="1"/>
  <c r="M8" i="6"/>
  <c r="F23" i="6"/>
  <c r="F4" i="6"/>
  <c r="N4" i="6" s="1"/>
  <c r="M12" i="6"/>
  <c r="K14" i="6"/>
  <c r="N14" i="6" s="1"/>
  <c r="U39" i="6"/>
  <c r="U4" i="6"/>
  <c r="F39" i="6"/>
  <c r="Q39" i="6" s="1"/>
  <c r="M9" i="6"/>
  <c r="J3" i="6"/>
  <c r="K3" i="6" s="1"/>
  <c r="U15" i="6"/>
  <c r="M18" i="6"/>
  <c r="U23" i="6"/>
  <c r="H35" i="6"/>
  <c r="T35" i="6" s="1"/>
  <c r="J38" i="6"/>
  <c r="D38" i="6" s="1"/>
  <c r="H10" i="6"/>
  <c r="G6" i="6"/>
  <c r="I6" i="6" s="1"/>
  <c r="K13" i="6"/>
  <c r="D13" i="6" s="1"/>
  <c r="U13" i="6"/>
  <c r="M13" i="6"/>
  <c r="M19" i="6"/>
  <c r="J19" i="6"/>
  <c r="F19" i="6" s="1"/>
  <c r="F65" i="1"/>
  <c r="U17" i="6"/>
  <c r="K5" i="6"/>
  <c r="U24" i="6"/>
  <c r="A66" i="1"/>
  <c r="F113" i="1"/>
  <c r="F99" i="1"/>
  <c r="F87" i="1"/>
  <c r="U19" i="6"/>
  <c r="A87" i="1"/>
  <c r="F13" i="6"/>
  <c r="Q13" i="6" s="1"/>
  <c r="I30" i="6"/>
  <c r="N30" i="6" s="1"/>
  <c r="A108" i="1"/>
  <c r="U40" i="6"/>
  <c r="U5" i="6"/>
  <c r="M17" i="6"/>
  <c r="A39" i="1"/>
  <c r="U37" i="6"/>
  <c r="M37" i="6"/>
  <c r="M38" i="6"/>
  <c r="J29" i="6"/>
  <c r="G17" i="6"/>
  <c r="T17" i="6" s="1"/>
  <c r="M16" i="6"/>
  <c r="U29" i="6"/>
  <c r="U27" i="6"/>
  <c r="H9" i="6"/>
  <c r="N9" i="6" s="1"/>
  <c r="H32" i="6"/>
  <c r="U9" i="6"/>
  <c r="G27" i="6"/>
  <c r="N27" i="6" s="1"/>
  <c r="U25" i="6"/>
  <c r="U11" i="6"/>
  <c r="I16" i="6"/>
  <c r="U12" i="6"/>
  <c r="G12" i="6"/>
  <c r="U30" i="6"/>
  <c r="U38" i="6"/>
  <c r="U33" i="6" l="1"/>
  <c r="M33" i="6"/>
  <c r="N33" i="6"/>
  <c r="G20" i="6"/>
  <c r="T20" i="6" s="1"/>
  <c r="D36" i="6"/>
  <c r="N20" i="6"/>
  <c r="F36" i="6"/>
  <c r="Q36" i="6" s="1"/>
  <c r="G37" i="6"/>
  <c r="H37" i="6" s="1"/>
  <c r="T37" i="6" s="1"/>
  <c r="G34" i="6"/>
  <c r="H34" i="6" s="1"/>
  <c r="T34" i="6" s="1"/>
  <c r="D37" i="6"/>
  <c r="D34" i="6"/>
  <c r="D15" i="6"/>
  <c r="G15" i="6"/>
  <c r="H15" i="6" s="1"/>
  <c r="T15" i="6" s="1"/>
  <c r="D18" i="6"/>
  <c r="J11" i="6"/>
  <c r="Q11" i="6" s="1"/>
  <c r="N40" i="6"/>
  <c r="N7" i="6"/>
  <c r="N38" i="6"/>
  <c r="G18" i="6"/>
  <c r="H18" i="6" s="1"/>
  <c r="T18" i="6" s="1"/>
  <c r="U31" i="6"/>
  <c r="I8" i="6"/>
  <c r="Q8" i="6" s="1"/>
  <c r="J4" i="6"/>
  <c r="K4" i="6" s="1"/>
  <c r="T4" i="6" s="1"/>
  <c r="N11" i="6"/>
  <c r="K40" i="6"/>
  <c r="H40" i="6" s="1"/>
  <c r="T40" i="6" s="1"/>
  <c r="F38" i="6"/>
  <c r="Q38" i="6" s="1"/>
  <c r="I26" i="6"/>
  <c r="Q26" i="6" s="1"/>
  <c r="D7" i="6"/>
  <c r="Q7" i="6"/>
  <c r="N24" i="6"/>
  <c r="I31" i="6"/>
  <c r="P7" i="6"/>
  <c r="J24" i="6"/>
  <c r="G24" i="6" s="1"/>
  <c r="T24" i="6" s="1"/>
  <c r="P21" i="6"/>
  <c r="N21" i="6"/>
  <c r="P22" i="6"/>
  <c r="N22" i="6"/>
  <c r="D21" i="6"/>
  <c r="D19" i="6"/>
  <c r="H21" i="6"/>
  <c r="T21" i="6" s="1"/>
  <c r="K25" i="6"/>
  <c r="D25" i="6" s="1"/>
  <c r="N26" i="6"/>
  <c r="N17" i="6"/>
  <c r="F17" i="6"/>
  <c r="Q17" i="6" s="1"/>
  <c r="D12" i="6"/>
  <c r="D14" i="6"/>
  <c r="F14" i="6"/>
  <c r="Q14" i="6" s="1"/>
  <c r="G14" i="6"/>
  <c r="T14" i="6" s="1"/>
  <c r="S33" i="6"/>
  <c r="Q19" i="6"/>
  <c r="D39" i="6"/>
  <c r="G39" i="6"/>
  <c r="T39" i="6" s="1"/>
  <c r="N35" i="6"/>
  <c r="D35" i="6"/>
  <c r="H38" i="6"/>
  <c r="T38" i="6" s="1"/>
  <c r="N23" i="6"/>
  <c r="J23" i="6"/>
  <c r="I28" i="6"/>
  <c r="Q28" i="6" s="1"/>
  <c r="P6" i="6"/>
  <c r="F7" i="6"/>
  <c r="T7" i="6" s="1"/>
  <c r="I27" i="6"/>
  <c r="S27" i="6" s="1"/>
  <c r="K33" i="6"/>
  <c r="T33" i="6" s="1"/>
  <c r="I9" i="6"/>
  <c r="Q9" i="6" s="1"/>
  <c r="P3" i="6"/>
  <c r="N3" i="6"/>
  <c r="K6" i="6"/>
  <c r="Q6" i="6" s="1"/>
  <c r="H12" i="6"/>
  <c r="T12" i="6" s="1"/>
  <c r="Q12" i="6"/>
  <c r="A109" i="1"/>
  <c r="N13" i="6"/>
  <c r="H13" i="6"/>
  <c r="T13" i="6" s="1"/>
  <c r="A88" i="1"/>
  <c r="I29" i="6"/>
  <c r="P29" i="6"/>
  <c r="A42" i="1"/>
  <c r="P30" i="6"/>
  <c r="J30" i="6"/>
  <c r="N16" i="6"/>
  <c r="D16" i="6"/>
  <c r="F16" i="6"/>
  <c r="Q16" i="6" s="1"/>
  <c r="F66" i="1"/>
  <c r="N5" i="6"/>
  <c r="J5" i="6"/>
  <c r="Q3" i="6"/>
  <c r="H3" i="6"/>
  <c r="T3" i="6" s="1"/>
  <c r="A67" i="1"/>
  <c r="N29" i="6"/>
  <c r="P5" i="6"/>
  <c r="D3" i="6"/>
  <c r="U32" i="6"/>
  <c r="I32" i="6"/>
  <c r="M32" i="6"/>
  <c r="F100" i="1"/>
  <c r="J10" i="6"/>
  <c r="N10" i="6" s="1"/>
  <c r="H22" i="6"/>
  <c r="T22" i="6" s="1"/>
  <c r="Q22" i="6"/>
  <c r="F88" i="1"/>
  <c r="N6" i="6"/>
  <c r="N19" i="6"/>
  <c r="H19" i="6"/>
  <c r="T19" i="6" s="1"/>
  <c r="U6" i="6"/>
  <c r="U10" i="6"/>
  <c r="Q34" i="6" l="1"/>
  <c r="Q18" i="6"/>
  <c r="Q37" i="6"/>
  <c r="G11" i="6"/>
  <c r="T11" i="6" s="1"/>
  <c r="Q15" i="6"/>
  <c r="D24" i="6"/>
  <c r="D11" i="6"/>
  <c r="Q24" i="6"/>
  <c r="S8" i="6"/>
  <c r="K8" i="6"/>
  <c r="T8" i="6" s="1"/>
  <c r="Q4" i="6"/>
  <c r="S4" i="6"/>
  <c r="F26" i="6"/>
  <c r="T26" i="6" s="1"/>
  <c r="D26" i="6"/>
  <c r="D40" i="6"/>
  <c r="H25" i="6"/>
  <c r="T25" i="6" s="1"/>
  <c r="Q40" i="6"/>
  <c r="S9" i="6"/>
  <c r="J31" i="6"/>
  <c r="K31" i="6" s="1"/>
  <c r="T31" i="6" s="1"/>
  <c r="N31" i="6"/>
  <c r="K27" i="6"/>
  <c r="T27" i="6" s="1"/>
  <c r="H6" i="6"/>
  <c r="T6" i="6" s="1"/>
  <c r="Q25" i="6"/>
  <c r="J9" i="6"/>
  <c r="T9" i="6" s="1"/>
  <c r="D4" i="6"/>
  <c r="K23" i="6"/>
  <c r="T23" i="6" s="1"/>
  <c r="S23" i="6"/>
  <c r="Q23" i="6"/>
  <c r="S28" i="6"/>
  <c r="J28" i="6"/>
  <c r="T28" i="6" s="1"/>
  <c r="Q27" i="6"/>
  <c r="D33" i="6"/>
  <c r="A110" i="1"/>
  <c r="Q5" i="6"/>
  <c r="D5" i="6"/>
  <c r="G5" i="6"/>
  <c r="T5" i="6" s="1"/>
  <c r="Q29" i="6"/>
  <c r="D29" i="6"/>
  <c r="F29" i="6"/>
  <c r="T29" i="6" s="1"/>
  <c r="Q30" i="6"/>
  <c r="G30" i="6"/>
  <c r="T30" i="6" s="1"/>
  <c r="F67" i="1"/>
  <c r="D30" i="6"/>
  <c r="A68" i="1"/>
  <c r="I10" i="6"/>
  <c r="P10" i="6"/>
  <c r="J32" i="6"/>
  <c r="K32" i="6" s="1"/>
  <c r="N32" i="6"/>
  <c r="D6" i="6"/>
  <c r="A89" i="1"/>
  <c r="A45" i="1"/>
  <c r="F89" i="1"/>
  <c r="F101" i="1"/>
  <c r="D8" i="6" l="1"/>
  <c r="Q32" i="6"/>
  <c r="S31" i="6"/>
  <c r="D23" i="6"/>
  <c r="D27" i="6"/>
  <c r="D31" i="6"/>
  <c r="Q31" i="6"/>
  <c r="D28" i="6"/>
  <c r="D9" i="6"/>
  <c r="T32" i="6"/>
  <c r="D32" i="6"/>
  <c r="F90" i="1"/>
  <c r="A111" i="1"/>
  <c r="Q10" i="6"/>
  <c r="D10" i="6"/>
  <c r="F10" i="6"/>
  <c r="T10" i="6" s="1"/>
  <c r="A69" i="1"/>
  <c r="S32" i="6"/>
  <c r="F68" i="1"/>
  <c r="F102" i="1"/>
  <c r="A90" i="1"/>
  <c r="E14" i="6" l="1"/>
  <c r="E11" i="6"/>
  <c r="E8" i="6"/>
  <c r="E33" i="6"/>
  <c r="E27" i="6"/>
  <c r="E37" i="6"/>
  <c r="E4" i="6"/>
  <c r="E29" i="6"/>
  <c r="E28" i="6"/>
  <c r="E36" i="6"/>
  <c r="E12" i="6"/>
  <c r="E20" i="6"/>
  <c r="E10" i="6"/>
  <c r="E18" i="6"/>
  <c r="E24" i="6"/>
  <c r="E31" i="6"/>
  <c r="E38" i="6"/>
  <c r="E40" i="6"/>
  <c r="E23" i="6"/>
  <c r="E30" i="6"/>
  <c r="E5" i="6"/>
  <c r="E9" i="6"/>
  <c r="E15" i="6"/>
  <c r="E39" i="6"/>
  <c r="E16" i="6"/>
  <c r="E21" i="6"/>
  <c r="E25" i="6"/>
  <c r="E13" i="6"/>
  <c r="E19" i="6"/>
  <c r="E17" i="6"/>
  <c r="E35" i="6"/>
  <c r="E6" i="6"/>
  <c r="E22" i="6"/>
  <c r="E32" i="6"/>
  <c r="E26" i="6"/>
  <c r="E7" i="6"/>
  <c r="E34" i="6"/>
  <c r="F91" i="1"/>
  <c r="A112" i="1"/>
  <c r="A91" i="1"/>
  <c r="F69" i="1"/>
  <c r="E3" i="6"/>
  <c r="V61" i="6" l="1"/>
  <c r="C45" i="1" s="1"/>
  <c r="R59" i="6"/>
  <c r="G99" i="1" s="1"/>
  <c r="N57" i="6"/>
  <c r="G84" i="1" s="1"/>
  <c r="U61" i="6"/>
  <c r="G113" i="1" s="1"/>
  <c r="Q59" i="6"/>
  <c r="G98" i="1" s="1"/>
  <c r="M57" i="6"/>
  <c r="G83" i="1" s="1"/>
  <c r="R60" i="6"/>
  <c r="B110" i="1" s="1"/>
  <c r="N58" i="6"/>
  <c r="B95" i="1" s="1"/>
  <c r="Q60" i="6"/>
  <c r="B109" i="1" s="1"/>
  <c r="M58" i="6"/>
  <c r="B94" i="1" s="1"/>
  <c r="G59" i="6"/>
  <c r="L61" i="6"/>
  <c r="T59" i="6"/>
  <c r="G101" i="1" s="1"/>
  <c r="P58" i="6"/>
  <c r="B97" i="1" s="1"/>
  <c r="L57" i="6"/>
  <c r="G60" i="6"/>
  <c r="G57" i="6"/>
  <c r="T54" i="6"/>
  <c r="B79" i="1" s="1"/>
  <c r="N61" i="6"/>
  <c r="G106" i="1" s="1"/>
  <c r="J61" i="6"/>
  <c r="V59" i="6"/>
  <c r="C39" i="1" s="1"/>
  <c r="R57" i="6"/>
  <c r="G88" i="1" s="1"/>
  <c r="V60" i="6"/>
  <c r="C42" i="1" s="1"/>
  <c r="R58" i="6"/>
  <c r="B99" i="1" s="1"/>
  <c r="K57" i="6"/>
  <c r="U60" i="6"/>
  <c r="Q58" i="6"/>
  <c r="B98" i="1" s="1"/>
  <c r="S59" i="6"/>
  <c r="G100" i="1" s="1"/>
  <c r="P61" i="6"/>
  <c r="G108" i="1" s="1"/>
  <c r="L60" i="6"/>
  <c r="T58" i="6"/>
  <c r="B101" i="1" s="1"/>
  <c r="P57" i="6"/>
  <c r="G86" i="1" s="1"/>
  <c r="O60" i="6"/>
  <c r="B107" i="1" s="1"/>
  <c r="S57" i="6"/>
  <c r="G89" i="1" s="1"/>
  <c r="U52" i="6"/>
  <c r="B69" i="1" s="1"/>
  <c r="M53" i="6"/>
  <c r="G61" i="1" s="1"/>
  <c r="U54" i="6"/>
  <c r="B80" i="1" s="1"/>
  <c r="V56" i="6"/>
  <c r="C30" i="1" s="1"/>
  <c r="N56" i="6"/>
  <c r="B84" i="1" s="1"/>
  <c r="J56" i="6"/>
  <c r="G53" i="6"/>
  <c r="H53" i="6"/>
  <c r="V55" i="6"/>
  <c r="C27" i="1" s="1"/>
  <c r="N55" i="6"/>
  <c r="G73" i="1" s="1"/>
  <c r="I55" i="6"/>
  <c r="H60" i="6"/>
  <c r="K61" i="6"/>
  <c r="U58" i="6"/>
  <c r="B102" i="1" s="1"/>
  <c r="S61" i="6"/>
  <c r="G111" i="1" s="1"/>
  <c r="H57" i="6"/>
  <c r="R54" i="6"/>
  <c r="B77" i="1" s="1"/>
  <c r="H54" i="6"/>
  <c r="I53" i="6"/>
  <c r="Q56" i="6"/>
  <c r="B87" i="1" s="1"/>
  <c r="S53" i="6"/>
  <c r="G67" i="1" s="1"/>
  <c r="S54" i="6"/>
  <c r="B78" i="1" s="1"/>
  <c r="R56" i="6"/>
  <c r="B88" i="1" s="1"/>
  <c r="H55" i="6"/>
  <c r="R53" i="6"/>
  <c r="G66" i="1" s="1"/>
  <c r="K53" i="6"/>
  <c r="T55" i="6"/>
  <c r="G79" i="1" s="1"/>
  <c r="V58" i="6"/>
  <c r="C36" i="1" s="1"/>
  <c r="O58" i="6"/>
  <c r="B96" i="1" s="1"/>
  <c r="G61" i="6"/>
  <c r="T60" i="6"/>
  <c r="H59" i="6"/>
  <c r="K55" i="6"/>
  <c r="S52" i="6"/>
  <c r="B67" i="1" s="1"/>
  <c r="G55" i="6"/>
  <c r="V52" i="6"/>
  <c r="C18" i="1" s="1"/>
  <c r="Q52" i="6"/>
  <c r="B65" i="1" s="1"/>
  <c r="J55" i="6"/>
  <c r="G56" i="6"/>
  <c r="O55" i="6"/>
  <c r="G74" i="1" s="1"/>
  <c r="Q61" i="6"/>
  <c r="G109" i="1" s="1"/>
  <c r="I60" i="6"/>
  <c r="I58" i="6"/>
  <c r="K60" i="6"/>
  <c r="S60" i="6"/>
  <c r="B111" i="1" s="1"/>
  <c r="P53" i="6"/>
  <c r="G64" i="1" s="1"/>
  <c r="G52" i="6"/>
  <c r="G54" i="6"/>
  <c r="M52" i="6"/>
  <c r="B61" i="1" s="1"/>
  <c r="P54" i="6"/>
  <c r="B75" i="1" s="1"/>
  <c r="H52" i="6"/>
  <c r="N53" i="6"/>
  <c r="G62" i="1" s="1"/>
  <c r="L54" i="6"/>
  <c r="T52" i="6"/>
  <c r="B68" i="1" s="1"/>
  <c r="L52" i="6"/>
  <c r="S55" i="6"/>
  <c r="G78" i="1" s="1"/>
  <c r="L55" i="6"/>
  <c r="J58" i="6"/>
  <c r="U59" i="6"/>
  <c r="G102" i="1" s="1"/>
  <c r="U57" i="6"/>
  <c r="G91" i="1" s="1"/>
  <c r="G58" i="6"/>
  <c r="P60" i="6"/>
  <c r="B108" i="1" s="1"/>
  <c r="L58" i="6"/>
  <c r="S56" i="6"/>
  <c r="B89" i="1" s="1"/>
  <c r="T53" i="6"/>
  <c r="G68" i="1" s="1"/>
  <c r="R52" i="6"/>
  <c r="B66" i="1" s="1"/>
  <c r="K54" i="6"/>
  <c r="U56" i="6"/>
  <c r="B91" i="1" s="1"/>
  <c r="J53" i="6"/>
  <c r="N60" i="6"/>
  <c r="B106" i="1" s="1"/>
  <c r="V57" i="6"/>
  <c r="C33" i="1" s="1"/>
  <c r="M61" i="6"/>
  <c r="G105" i="1" s="1"/>
  <c r="M59" i="6"/>
  <c r="G94" i="1" s="1"/>
  <c r="O57" i="6"/>
  <c r="G85" i="1" s="1"/>
  <c r="H58" i="6"/>
  <c r="O59" i="6"/>
  <c r="G96" i="1" s="1"/>
  <c r="O56" i="6"/>
  <c r="B85" i="1" s="1"/>
  <c r="I54" i="6"/>
  <c r="Q55" i="6"/>
  <c r="G76" i="1" s="1"/>
  <c r="I56" i="6"/>
  <c r="N54" i="6"/>
  <c r="B73" i="1" s="1"/>
  <c r="P52" i="6"/>
  <c r="B64" i="1" s="1"/>
  <c r="T56" i="6"/>
  <c r="B90" i="1" s="1"/>
  <c r="J54" i="6"/>
  <c r="U53" i="6"/>
  <c r="G69" i="1" s="1"/>
  <c r="L53" i="6"/>
  <c r="L56" i="6"/>
  <c r="V54" i="6"/>
  <c r="C24" i="1" s="1"/>
  <c r="R55" i="6"/>
  <c r="G77" i="1" s="1"/>
  <c r="U55" i="6"/>
  <c r="G80" i="1" s="1"/>
  <c r="J60" i="6"/>
  <c r="Q57" i="6"/>
  <c r="G87" i="1" s="1"/>
  <c r="T57" i="6"/>
  <c r="G90" i="1" s="1"/>
  <c r="H56" i="6"/>
  <c r="I59" i="6"/>
  <c r="Q54" i="6"/>
  <c r="B76" i="1" s="1"/>
  <c r="P56" i="6"/>
  <c r="B86" i="1" s="1"/>
  <c r="P55" i="6"/>
  <c r="G75" i="1" s="1"/>
  <c r="N59" i="6"/>
  <c r="G95" i="1" s="1"/>
  <c r="I57" i="6"/>
  <c r="S58" i="6"/>
  <c r="B100" i="1" s="1"/>
  <c r="O54" i="6"/>
  <c r="B74" i="1" s="1"/>
  <c r="K56" i="6"/>
  <c r="J57" i="6"/>
  <c r="K52" i="6"/>
  <c r="K59" i="6"/>
  <c r="H61" i="6"/>
  <c r="O52" i="6"/>
  <c r="B63" i="1" s="1"/>
  <c r="I61" i="6"/>
  <c r="L59" i="6"/>
  <c r="V53" i="6"/>
  <c r="C21" i="1" s="1"/>
  <c r="R61" i="6"/>
  <c r="G110" i="1" s="1"/>
  <c r="O61" i="6"/>
  <c r="G107" i="1" s="1"/>
  <c r="Q53" i="6"/>
  <c r="G65" i="1" s="1"/>
  <c r="M56" i="6"/>
  <c r="B83" i="1" s="1"/>
  <c r="M55" i="6"/>
  <c r="G72" i="1" s="1"/>
  <c r="J52" i="6"/>
  <c r="J59" i="6"/>
  <c r="K58" i="6"/>
  <c r="O53" i="6"/>
  <c r="G63" i="1" s="1"/>
  <c r="T61" i="6"/>
  <c r="G112" i="1" s="1"/>
  <c r="M54" i="6"/>
  <c r="B72" i="1" s="1"/>
  <c r="P59" i="6"/>
  <c r="G97" i="1" s="1"/>
  <c r="I52" i="6"/>
  <c r="N52" i="6"/>
  <c r="B62" i="1" s="1"/>
  <c r="M60" i="6"/>
  <c r="B105" i="1" s="1"/>
  <c r="B112" i="1"/>
  <c r="A113" i="1"/>
  <c r="B113" i="1" s="1"/>
</calcChain>
</file>

<file path=xl/sharedStrings.xml><?xml version="1.0" encoding="utf-8"?>
<sst xmlns="http://schemas.openxmlformats.org/spreadsheetml/2006/main" count="150" uniqueCount="49">
  <si>
    <t>Lösung:</t>
  </si>
  <si>
    <t>Für neue Zufallswerte</t>
  </si>
  <si>
    <t>F9 drücken</t>
  </si>
  <si>
    <t>a)</t>
  </si>
  <si>
    <t>b)</t>
  </si>
  <si>
    <t>c)</t>
  </si>
  <si>
    <t>a</t>
  </si>
  <si>
    <t>b</t>
  </si>
  <si>
    <t>c</t>
  </si>
  <si>
    <t>αβγ</t>
  </si>
  <si>
    <t>α</t>
  </si>
  <si>
    <t>β</t>
  </si>
  <si>
    <t>γ</t>
  </si>
  <si>
    <t>1. Berechne γ mit Winkelsummensatz:</t>
  </si>
  <si>
    <t>1. Berechne α mit Winkelsummensatz:</t>
  </si>
  <si>
    <t>1. Berechne β mit Winkelsummensatz:</t>
  </si>
  <si>
    <t xml:space="preserve">2. Berechne Seite a mit Sinussatz: </t>
  </si>
  <si>
    <t xml:space="preserve">2. Berechne Seite b mit Sinussatz: </t>
  </si>
  <si>
    <t xml:space="preserve">3. Berechne Seite c mit Sinussatz: </t>
  </si>
  <si>
    <t xml:space="preserve">3. Berechne Seite b mit Sinussatz: </t>
  </si>
  <si>
    <t>Gegeben ist das folgende allgemeine Dreieck.</t>
  </si>
  <si>
    <t xml:space="preserve">Bestimme alle fehlenden Seiten und Winkel. </t>
  </si>
  <si>
    <t>1. Kosinussatz: c² = a² + b² - 2ab ∙ cos(γ)</t>
  </si>
  <si>
    <t>1. Kosinussatz: b² = a² + c² - 2ac ∙ cos(β)</t>
  </si>
  <si>
    <t>1. Kosinussatz: a² = b² + c² - 2bc ∙ cos(α)</t>
  </si>
  <si>
    <t xml:space="preserve">2. Berechne β mit Sinussatz: </t>
  </si>
  <si>
    <t>3. Berechne γ mit Winkelsummensatz:</t>
  </si>
  <si>
    <t>3. Berechne β mit Winkelsummensatz:</t>
  </si>
  <si>
    <t xml:space="preserve">2. Berechne α mit Sinussatz: </t>
  </si>
  <si>
    <t xml:space="preserve">1. Berechne β mit Sinussatz: </t>
  </si>
  <si>
    <t>2. Berechne γ mit Winkelsummensatz:</t>
  </si>
  <si>
    <t xml:space="preserve">1. Berechne γ mit Sinussatz: </t>
  </si>
  <si>
    <t>2. Berechne β mit Winkelsummensatz:</t>
  </si>
  <si>
    <t xml:space="preserve">1. Berechne α mit Sinussatz: </t>
  </si>
  <si>
    <t>2. Berechne α mit Winkelsummensatz:</t>
  </si>
  <si>
    <t xml:space="preserve">3. Berechne Seite a mit Sinussatz: </t>
  </si>
  <si>
    <t>d)</t>
  </si>
  <si>
    <t>e)</t>
  </si>
  <si>
    <t>Berechnungen an allgemeinen Dreiecken</t>
  </si>
  <si>
    <t>www.schlauistwow.de</t>
  </si>
  <si>
    <t>1. Kosinussatz: cos(α) = (b² + c² - a²) : 2bc</t>
  </si>
  <si>
    <t>Aufgabe</t>
  </si>
  <si>
    <t xml:space="preserve">a) </t>
  </si>
  <si>
    <t xml:space="preserve">Ein Erklärvideo zum Thema findest du unter dem folgenden Link. </t>
  </si>
  <si>
    <t>f)</t>
  </si>
  <si>
    <t>g)</t>
  </si>
  <si>
    <t>h)</t>
  </si>
  <si>
    <t>i)</t>
  </si>
  <si>
    <t>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</si>
</sst>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sz val="11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u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2" fillId="3" borderId="0" xfId="0" applyFont="1" applyFill="1"/>
    <xf numFmtId="0" fontId="2" fillId="4" borderId="0" xfId="0" applyFont="1" applyFill="1"/>
    <xf numFmtId="0" fontId="10" fillId="0" borderId="0" xfId="0" applyFont="1"/>
    <xf numFmtId="0" fontId="10" fillId="0" borderId="0" xfId="0" applyFont="1" applyBorder="1"/>
    <xf numFmtId="0" fontId="2" fillId="0" borderId="0" xfId="0" applyFont="1" applyAlignment="1">
      <alignment horizontal="right" vertical="top"/>
    </xf>
    <xf numFmtId="0" fontId="2" fillId="0" borderId="0" xfId="0" applyFont="1" applyFill="1"/>
    <xf numFmtId="0" fontId="0" fillId="0" borderId="0" xfId="0" applyFill="1"/>
    <xf numFmtId="0" fontId="1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0" fillId="0" borderId="5" xfId="0" applyBorder="1"/>
    <xf numFmtId="0" fontId="10" fillId="0" borderId="5" xfId="0" applyFont="1" applyBorder="1"/>
    <xf numFmtId="0" fontId="0" fillId="0" borderId="5" xfId="0" applyBorder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12" fillId="0" borderId="0" xfId="0" applyFont="1"/>
    <xf numFmtId="0" fontId="1" fillId="2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5</xdr:row>
      <xdr:rowOff>25400</xdr:rowOff>
    </xdr:from>
    <xdr:to>
      <xdr:col>8</xdr:col>
      <xdr:colOff>1104900</xdr:colOff>
      <xdr:row>14</xdr:row>
      <xdr:rowOff>127000</xdr:rowOff>
    </xdr:to>
    <xdr:pic>
      <xdr:nvPicPr>
        <xdr:cNvPr id="1138" name="Grafik 1">
          <a:extLst>
            <a:ext uri="{FF2B5EF4-FFF2-40B4-BE49-F238E27FC236}">
              <a16:creationId xmlns:a16="http://schemas.microsoft.com/office/drawing/2014/main" id="{CA56C020-C534-CA9D-DD47-A3F24A79F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61" t="37994" r="2057" b="14514"/>
        <a:stretch>
          <a:fillRect/>
        </a:stretch>
      </xdr:blipFill>
      <xdr:spPr bwMode="auto">
        <a:xfrm>
          <a:off x="1511300" y="1066800"/>
          <a:ext cx="3282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927100</xdr:colOff>
      <xdr:row>48</xdr:row>
      <xdr:rowOff>95250</xdr:rowOff>
    </xdr:from>
    <xdr:to>
      <xdr:col>8</xdr:col>
      <xdr:colOff>2095500</xdr:colOff>
      <xdr:row>55</xdr:row>
      <xdr:rowOff>50800</xdr:rowOff>
    </xdr:to>
    <xdr:pic>
      <xdr:nvPicPr>
        <xdr:cNvPr id="1139" name="Grafik 1">
          <a:extLst>
            <a:ext uri="{FF2B5EF4-FFF2-40B4-BE49-F238E27FC236}">
              <a16:creationId xmlns:a16="http://schemas.microsoft.com/office/drawing/2014/main" id="{7EB01DB3-FAA0-C50D-DBD5-6F85D00C5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6450" y="9055100"/>
          <a:ext cx="11684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>
      <selection sqref="A1:I1"/>
    </sheetView>
  </sheetViews>
  <sheetFormatPr baseColWidth="10" defaultRowHeight="12.5" x14ac:dyDescent="0.25"/>
  <cols>
    <col min="1" max="1" width="3.90625" customWidth="1"/>
    <col min="5" max="5" width="4.1796875" customWidth="1"/>
    <col min="6" max="6" width="2" customWidth="1"/>
    <col min="7" max="7" width="3.54296875" customWidth="1"/>
    <col min="8" max="8" width="6.453125" customWidth="1"/>
    <col min="9" max="9" width="31.36328125" customWidth="1"/>
  </cols>
  <sheetData>
    <row r="1" spans="1:12" ht="25.25" customHeight="1" x14ac:dyDescent="0.25">
      <c r="A1" s="30" t="s">
        <v>38</v>
      </c>
      <c r="B1" s="31"/>
      <c r="C1" s="31"/>
      <c r="D1" s="31"/>
      <c r="E1" s="31"/>
      <c r="F1" s="31"/>
      <c r="G1" s="31"/>
      <c r="H1" s="31"/>
      <c r="I1" s="32"/>
    </row>
    <row r="2" spans="1:12" ht="13" x14ac:dyDescent="0.3">
      <c r="A2" s="5"/>
      <c r="F2" s="11"/>
    </row>
    <row r="3" spans="1:12" ht="15.5" x14ac:dyDescent="0.35">
      <c r="A3" s="18" t="s">
        <v>41</v>
      </c>
      <c r="F3" s="11"/>
      <c r="K3" s="29" t="s">
        <v>1</v>
      </c>
      <c r="L3" s="29"/>
    </row>
    <row r="4" spans="1:12" ht="13" x14ac:dyDescent="0.3">
      <c r="A4" s="5"/>
      <c r="F4" s="11"/>
      <c r="K4" s="29" t="s">
        <v>2</v>
      </c>
      <c r="L4" s="29"/>
    </row>
    <row r="5" spans="1:12" ht="15.5" x14ac:dyDescent="0.35">
      <c r="A5" s="19" t="s">
        <v>20</v>
      </c>
      <c r="F5" s="11"/>
    </row>
    <row r="6" spans="1:12" ht="15.5" x14ac:dyDescent="0.35">
      <c r="A6" s="19"/>
      <c r="F6" s="11"/>
    </row>
    <row r="7" spans="1:12" ht="13" x14ac:dyDescent="0.3">
      <c r="A7" s="5"/>
      <c r="F7" s="11"/>
    </row>
    <row r="8" spans="1:12" ht="13" x14ac:dyDescent="0.3">
      <c r="A8" s="5"/>
      <c r="F8" s="11"/>
    </row>
    <row r="9" spans="1:12" ht="13" x14ac:dyDescent="0.3">
      <c r="A9" s="5"/>
      <c r="F9" s="11"/>
    </row>
    <row r="10" spans="1:12" ht="13" x14ac:dyDescent="0.3">
      <c r="A10" s="5"/>
      <c r="F10" s="11"/>
    </row>
    <row r="11" spans="1:12" ht="13" x14ac:dyDescent="0.3">
      <c r="A11" s="5"/>
      <c r="F11" s="11"/>
    </row>
    <row r="12" spans="1:12" ht="13" x14ac:dyDescent="0.3">
      <c r="A12" s="5"/>
      <c r="F12" s="11"/>
    </row>
    <row r="13" spans="1:12" ht="13" x14ac:dyDescent="0.3">
      <c r="A13" s="5"/>
      <c r="F13" s="11"/>
    </row>
    <row r="14" spans="1:12" ht="13" x14ac:dyDescent="0.3">
      <c r="A14" s="5"/>
      <c r="F14" s="11"/>
    </row>
    <row r="15" spans="1:12" ht="13" x14ac:dyDescent="0.3">
      <c r="A15" s="5"/>
      <c r="F15" s="11"/>
    </row>
    <row r="16" spans="1:12" ht="15.5" x14ac:dyDescent="0.35">
      <c r="A16" s="19" t="s">
        <v>21</v>
      </c>
      <c r="F16" s="11"/>
    </row>
    <row r="17" spans="1:8" ht="13" x14ac:dyDescent="0.3">
      <c r="A17" s="5"/>
      <c r="F17" s="11"/>
    </row>
    <row r="18" spans="1:8" s="19" customFormat="1" ht="15.5" x14ac:dyDescent="0.35">
      <c r="A18" s="17"/>
      <c r="B18" s="19" t="s">
        <v>42</v>
      </c>
      <c r="C18" s="19" t="str">
        <f ca="1">VLOOKUP(1,Daten!$E$52:$V$56,18)</f>
        <v>a = 5,59, c = 6,67, β = 41,11°</v>
      </c>
      <c r="F18" s="20"/>
    </row>
    <row r="19" spans="1:8" ht="13" x14ac:dyDescent="0.3">
      <c r="A19" s="5"/>
      <c r="F19" s="11"/>
    </row>
    <row r="20" spans="1:8" ht="7.5" customHeight="1" x14ac:dyDescent="0.35">
      <c r="A20" s="28"/>
      <c r="B20" s="19"/>
      <c r="C20" s="19"/>
      <c r="F20" s="11"/>
    </row>
    <row r="21" spans="1:8" ht="15.5" x14ac:dyDescent="0.35">
      <c r="A21" s="28">
        <v>2</v>
      </c>
      <c r="B21" s="19" t="s">
        <v>4</v>
      </c>
      <c r="C21" s="19" t="str">
        <f ca="1">VLOOKUP(A21,Daten!$E$52:$V$61,18)</f>
        <v>b = 2,74, α = 69,74°, γ = 44,76°</v>
      </c>
      <c r="F21" s="11"/>
    </row>
    <row r="22" spans="1:8" ht="13" x14ac:dyDescent="0.3">
      <c r="A22" s="28"/>
      <c r="C22" s="2"/>
      <c r="F22" s="11"/>
    </row>
    <row r="23" spans="1:8" ht="7.5" customHeight="1" x14ac:dyDescent="0.35">
      <c r="A23" s="28"/>
      <c r="B23" s="19"/>
      <c r="C23" s="19"/>
      <c r="F23" s="11"/>
    </row>
    <row r="24" spans="1:8" ht="15.5" x14ac:dyDescent="0.35">
      <c r="A24" s="28">
        <f>A21+1</f>
        <v>3</v>
      </c>
      <c r="B24" s="19" t="s">
        <v>5</v>
      </c>
      <c r="C24" s="19" t="str">
        <f ca="1">VLOOKUP(A24,Daten!$E$52:$V$61,18)</f>
        <v>c = 5,96, β = 53,48°, γ = 44,72°</v>
      </c>
      <c r="F24" s="11"/>
    </row>
    <row r="25" spans="1:8" ht="15.5" x14ac:dyDescent="0.35">
      <c r="A25" s="28"/>
      <c r="B25" s="19"/>
      <c r="C25" s="19"/>
      <c r="F25" s="11"/>
    </row>
    <row r="26" spans="1:8" ht="7.5" customHeight="1" x14ac:dyDescent="0.35">
      <c r="A26" s="28"/>
      <c r="B26" s="19"/>
      <c r="C26" s="19"/>
      <c r="F26" s="11"/>
    </row>
    <row r="27" spans="1:8" ht="15.5" x14ac:dyDescent="0.35">
      <c r="A27" s="28">
        <f>A24+1</f>
        <v>4</v>
      </c>
      <c r="B27" s="19" t="s">
        <v>36</v>
      </c>
      <c r="C27" s="19" t="str">
        <f ca="1">VLOOKUP(A27,Daten!$E$52:$V$61,18)</f>
        <v>b = 12,16, c = 6,91, β = 62,24°</v>
      </c>
      <c r="F27" s="11"/>
    </row>
    <row r="28" spans="1:8" ht="15.5" x14ac:dyDescent="0.35">
      <c r="A28" s="11"/>
      <c r="B28" s="19"/>
      <c r="C28" s="19"/>
      <c r="E28" s="11"/>
      <c r="F28" s="11"/>
    </row>
    <row r="29" spans="1:8" ht="7.5" customHeight="1" x14ac:dyDescent="0.35">
      <c r="A29" s="28"/>
      <c r="B29" s="19"/>
      <c r="C29" s="19"/>
      <c r="F29" s="11"/>
    </row>
    <row r="30" spans="1:8" ht="15.5" x14ac:dyDescent="0.35">
      <c r="A30" s="28">
        <f>A27+1</f>
        <v>5</v>
      </c>
      <c r="B30" s="19" t="s">
        <v>37</v>
      </c>
      <c r="C30" s="19" t="str">
        <f ca="1">VLOOKUP(A30,Daten!$E$52:$V$61,18)</f>
        <v>b = 2,6, α = 50,85°, γ = 51,28°</v>
      </c>
      <c r="E30" s="11"/>
      <c r="F30" s="11"/>
      <c r="H30" s="2"/>
    </row>
    <row r="31" spans="1:8" x14ac:dyDescent="0.25">
      <c r="A31" s="11"/>
      <c r="E31" s="11"/>
      <c r="F31" s="11">
        <v>1</v>
      </c>
      <c r="H31" s="3"/>
    </row>
    <row r="32" spans="1:8" ht="7.5" customHeight="1" x14ac:dyDescent="0.35">
      <c r="A32" s="28"/>
      <c r="B32" s="19"/>
      <c r="C32" s="19"/>
      <c r="F32" s="11">
        <f>F31</f>
        <v>1</v>
      </c>
    </row>
    <row r="33" spans="1:9" ht="15.5" x14ac:dyDescent="0.35">
      <c r="A33" s="28">
        <f>A30+1</f>
        <v>6</v>
      </c>
      <c r="B33" s="19" t="s">
        <v>44</v>
      </c>
      <c r="C33" s="19" t="str">
        <f ca="1">VLOOKUP(A33,Daten!$E$52:$V$61,18)</f>
        <v>a = 6,07, c = 6,47, β = 65,25°</v>
      </c>
      <c r="E33" s="11"/>
      <c r="F33" s="11"/>
    </row>
    <row r="34" spans="1:9" ht="15.5" x14ac:dyDescent="0.35">
      <c r="A34" s="11"/>
      <c r="B34" s="19"/>
      <c r="C34" s="19"/>
      <c r="E34" s="11"/>
      <c r="F34" s="11"/>
    </row>
    <row r="35" spans="1:9" ht="7.5" customHeight="1" x14ac:dyDescent="0.35">
      <c r="A35" s="28"/>
      <c r="B35" s="19"/>
      <c r="C35" s="19"/>
      <c r="F35" s="11"/>
    </row>
    <row r="36" spans="1:9" ht="15.5" x14ac:dyDescent="0.35">
      <c r="A36" s="28">
        <f>A33+1</f>
        <v>7</v>
      </c>
      <c r="B36" s="19" t="s">
        <v>45</v>
      </c>
      <c r="C36" s="19" t="str">
        <f ca="1">VLOOKUP(A36,Daten!$E$52:$V$61,18)</f>
        <v>b = 6,1, c = 1,21, α = 49,72°</v>
      </c>
      <c r="E36" s="11"/>
      <c r="F36" s="11"/>
    </row>
    <row r="37" spans="1:9" ht="15.5" x14ac:dyDescent="0.35">
      <c r="A37" s="11"/>
      <c r="B37" s="19"/>
      <c r="C37" s="19"/>
      <c r="E37" s="11"/>
      <c r="F37" s="11"/>
      <c r="I37" s="6"/>
    </row>
    <row r="38" spans="1:9" ht="7.5" customHeight="1" x14ac:dyDescent="0.35">
      <c r="A38" s="28"/>
      <c r="B38" s="19"/>
      <c r="C38" s="19"/>
      <c r="F38" s="11"/>
    </row>
    <row r="39" spans="1:9" ht="15.5" x14ac:dyDescent="0.35">
      <c r="A39" s="28">
        <f>A36+1</f>
        <v>8</v>
      </c>
      <c r="B39" s="19" t="s">
        <v>46</v>
      </c>
      <c r="C39" s="19" t="str">
        <f ca="1">VLOOKUP(A39,Daten!$E$52:$V$61,18)</f>
        <v>a = 2,04, α = 69,3°, β = 40,43°</v>
      </c>
      <c r="E39" s="11"/>
      <c r="F39" s="11"/>
      <c r="I39" s="6"/>
    </row>
    <row r="40" spans="1:9" ht="15.5" x14ac:dyDescent="0.35">
      <c r="A40" s="11"/>
      <c r="B40" s="19"/>
      <c r="C40" s="19"/>
      <c r="E40" s="11"/>
      <c r="F40" s="11"/>
      <c r="I40" s="6"/>
    </row>
    <row r="41" spans="1:9" ht="7.5" customHeight="1" x14ac:dyDescent="0.35">
      <c r="A41" s="28"/>
      <c r="B41" s="19"/>
      <c r="C41" s="19"/>
      <c r="F41" s="11"/>
    </row>
    <row r="42" spans="1:9" ht="15.5" x14ac:dyDescent="0.35">
      <c r="A42" s="28">
        <f>A39+1</f>
        <v>9</v>
      </c>
      <c r="B42" s="19" t="s">
        <v>47</v>
      </c>
      <c r="C42" s="19" t="str">
        <f ca="1">VLOOKUP(A42,Daten!$E$52:$V$61,18)</f>
        <v>a = 5,02, β = 63,79°, γ = 44,7°</v>
      </c>
      <c r="E42" s="11"/>
      <c r="F42" s="11"/>
      <c r="I42" s="6"/>
    </row>
    <row r="43" spans="1:9" ht="15.5" x14ac:dyDescent="0.35">
      <c r="A43" s="11"/>
      <c r="B43" s="19"/>
      <c r="C43" s="19"/>
      <c r="E43" s="11"/>
      <c r="F43" s="11"/>
      <c r="I43" s="6"/>
    </row>
    <row r="44" spans="1:9" ht="7.5" customHeight="1" x14ac:dyDescent="0.35">
      <c r="A44" s="28"/>
      <c r="B44" s="19"/>
      <c r="C44" s="19"/>
      <c r="F44" s="11"/>
    </row>
    <row r="45" spans="1:9" ht="15.5" x14ac:dyDescent="0.35">
      <c r="A45" s="28">
        <f>A42+1</f>
        <v>10</v>
      </c>
      <c r="B45" s="19" t="s">
        <v>48</v>
      </c>
      <c r="C45" s="19" t="str">
        <f ca="1">VLOOKUP(A45,Daten!$E$52:$V$61,18)</f>
        <v>a = 8,72, c = 3,87, α = 67,93°</v>
      </c>
      <c r="E45" s="11"/>
      <c r="F45" s="11"/>
      <c r="I45" s="6"/>
    </row>
    <row r="46" spans="1:9" ht="15.5" x14ac:dyDescent="0.35">
      <c r="B46" s="19"/>
      <c r="C46" s="19"/>
      <c r="E46" s="11"/>
      <c r="F46" s="11"/>
      <c r="I46" s="6"/>
    </row>
    <row r="47" spans="1:9" ht="15.5" x14ac:dyDescent="0.35">
      <c r="B47" s="19"/>
      <c r="C47" s="19"/>
      <c r="E47" s="11"/>
      <c r="F47" s="11"/>
      <c r="I47" s="6"/>
    </row>
    <row r="48" spans="1:9" ht="13" thickBot="1" x14ac:dyDescent="0.3">
      <c r="A48" s="22"/>
      <c r="B48" s="22"/>
      <c r="C48" s="22"/>
      <c r="D48" s="22"/>
      <c r="E48" s="23"/>
      <c r="F48" s="23"/>
      <c r="G48" s="22"/>
      <c r="H48" s="22"/>
      <c r="I48" s="24"/>
    </row>
    <row r="49" spans="1:9" x14ac:dyDescent="0.25">
      <c r="E49" s="11"/>
      <c r="F49" s="11"/>
      <c r="I49" s="6"/>
    </row>
    <row r="50" spans="1:9" ht="15.5" x14ac:dyDescent="0.35">
      <c r="B50" s="19" t="s">
        <v>43</v>
      </c>
      <c r="E50" s="11"/>
      <c r="F50" s="11"/>
      <c r="I50" s="6"/>
    </row>
    <row r="51" spans="1:9" x14ac:dyDescent="0.25">
      <c r="E51" s="11"/>
      <c r="F51" s="11"/>
      <c r="I51" s="6"/>
    </row>
    <row r="52" spans="1:9" x14ac:dyDescent="0.25">
      <c r="E52" s="11"/>
      <c r="F52" s="11"/>
      <c r="I52" s="6"/>
    </row>
    <row r="53" spans="1:9" x14ac:dyDescent="0.25">
      <c r="E53" s="11"/>
      <c r="F53" s="11"/>
      <c r="I53" s="6"/>
    </row>
    <row r="54" spans="1:9" ht="13" x14ac:dyDescent="0.3">
      <c r="E54" s="11"/>
      <c r="F54" s="11">
        <f>F37</f>
        <v>0</v>
      </c>
      <c r="H54" s="1"/>
    </row>
    <row r="55" spans="1:9" ht="13" x14ac:dyDescent="0.3">
      <c r="E55" s="11"/>
      <c r="F55" s="11"/>
      <c r="H55" s="1"/>
    </row>
    <row r="56" spans="1:9" ht="13" x14ac:dyDescent="0.3">
      <c r="E56" s="11"/>
      <c r="F56" s="11"/>
      <c r="H56" s="1"/>
    </row>
    <row r="57" spans="1:9" ht="19.75" customHeight="1" x14ac:dyDescent="0.25">
      <c r="A57" s="33" t="s">
        <v>39</v>
      </c>
      <c r="B57" s="34"/>
      <c r="C57" s="34"/>
      <c r="D57" s="34"/>
      <c r="E57" s="34"/>
      <c r="F57" s="34"/>
      <c r="G57" s="34"/>
      <c r="H57" s="34"/>
      <c r="I57" s="35"/>
    </row>
    <row r="58" spans="1:9" ht="15" customHeight="1" x14ac:dyDescent="0.3">
      <c r="A58" s="2"/>
      <c r="B58" s="1" t="s">
        <v>0</v>
      </c>
      <c r="C58" s="2"/>
      <c r="D58" s="2"/>
      <c r="E58" s="11"/>
      <c r="F58" s="11"/>
      <c r="G58" s="2"/>
      <c r="H58" s="2"/>
      <c r="I58" s="2"/>
    </row>
    <row r="59" spans="1:9" ht="7.75" customHeight="1" x14ac:dyDescent="0.3">
      <c r="A59" s="2"/>
      <c r="B59" s="1"/>
      <c r="C59" s="2"/>
      <c r="D59" s="2"/>
      <c r="E59" s="11"/>
      <c r="F59" s="11"/>
      <c r="G59" s="2"/>
      <c r="H59" s="2"/>
      <c r="I59" s="2"/>
    </row>
    <row r="60" spans="1:9" ht="15" customHeight="1" x14ac:dyDescent="0.3">
      <c r="A60" s="2"/>
      <c r="B60" s="2" t="s">
        <v>3</v>
      </c>
      <c r="C60" s="2"/>
      <c r="D60" s="2"/>
      <c r="E60" s="11"/>
      <c r="F60" s="11"/>
      <c r="G60" s="2" t="s">
        <v>4</v>
      </c>
      <c r="H60" s="1"/>
      <c r="I60" s="2"/>
    </row>
    <row r="61" spans="1:9" ht="15" customHeight="1" x14ac:dyDescent="0.3">
      <c r="A61" s="21">
        <v>1</v>
      </c>
      <c r="B61" s="1" t="str">
        <f ca="1">VLOOKUP(A61,Daten!$E$52:$V$61,9)</f>
        <v>1. Kosinussatz: b² = a² + c² - 2ac ∙ cos(β)</v>
      </c>
      <c r="C61" s="2"/>
      <c r="D61" s="2"/>
      <c r="E61" s="25"/>
      <c r="F61" s="12">
        <v>2</v>
      </c>
      <c r="G61" s="1" t="str">
        <f ca="1">VLOOKUP(F61,Daten!$E$52:$V$61,9)</f>
        <v>1. Berechne β mit Winkelsummensatz:</v>
      </c>
      <c r="H61" s="2"/>
      <c r="I61" s="26"/>
    </row>
    <row r="62" spans="1:9" ht="15" customHeight="1" x14ac:dyDescent="0.25">
      <c r="A62" s="16">
        <f>A61</f>
        <v>1</v>
      </c>
      <c r="B62" s="2" t="str">
        <f ca="1">VLOOKUP(A62,Daten!$E$52:$V$61,10)</f>
        <v>b² = 5,59² + 6,67² - 2∙5,59∙6,67∙cos(41,11°)</v>
      </c>
      <c r="C62" s="2"/>
      <c r="D62" s="2"/>
      <c r="E62" s="25"/>
      <c r="F62" s="12">
        <f t="shared" ref="F62:F69" si="0">F61</f>
        <v>2</v>
      </c>
      <c r="G62" s="2" t="str">
        <f ca="1">VLOOKUP(F62,Daten!$E$52:$V$61,10)</f>
        <v>β = 180° - α - γ = 180° - 69,74° - 44,76°</v>
      </c>
      <c r="H62" s="2"/>
      <c r="I62" s="2"/>
    </row>
    <row r="63" spans="1:9" ht="15" customHeight="1" x14ac:dyDescent="0.25">
      <c r="A63" s="16">
        <f t="shared" ref="A63:A69" si="1">A62</f>
        <v>1</v>
      </c>
      <c r="B63" s="2" t="str">
        <f ca="1">VLOOKUP(A63,Daten!$E$52:$V$61,11)</f>
        <v>b = 4,42</v>
      </c>
      <c r="C63" s="2"/>
      <c r="D63" s="2"/>
      <c r="E63" s="25"/>
      <c r="F63" s="12">
        <f t="shared" si="0"/>
        <v>2</v>
      </c>
      <c r="G63" s="2" t="str">
        <f ca="1">VLOOKUP(F63,Daten!$E$52:$V$61,11)</f>
        <v>β = 65,5°</v>
      </c>
      <c r="H63" s="2"/>
      <c r="I63" s="2"/>
    </row>
    <row r="64" spans="1:9" ht="15" customHeight="1" x14ac:dyDescent="0.3">
      <c r="A64" s="16">
        <f t="shared" si="1"/>
        <v>1</v>
      </c>
      <c r="B64" s="1" t="str">
        <f ca="1">VLOOKUP(A64,Daten!$E$52:$V$61,12)</f>
        <v xml:space="preserve">2. Berechne α mit Sinussatz: </v>
      </c>
      <c r="C64" s="2"/>
      <c r="D64" s="2"/>
      <c r="E64" s="25"/>
      <c r="F64" s="12">
        <f t="shared" si="0"/>
        <v>2</v>
      </c>
      <c r="G64" s="1" t="str">
        <f ca="1">VLOOKUP(F64,Daten!$E$52:$V$61,12)</f>
        <v xml:space="preserve">2. Berechne Seite a mit Sinussatz: </v>
      </c>
      <c r="H64" s="1"/>
      <c r="I64" s="2"/>
    </row>
    <row r="65" spans="1:9" ht="15" customHeight="1" x14ac:dyDescent="0.25">
      <c r="A65" s="16">
        <f t="shared" si="1"/>
        <v>1</v>
      </c>
      <c r="B65" s="2" t="str">
        <f ca="1">VLOOKUP(A65,Daten!$E$52:$V$61,13)</f>
        <v>a:b = sin(α) : sin(β) =&gt; sin(α) = a : b ∙ sin(β)</v>
      </c>
      <c r="C65" s="2"/>
      <c r="D65" s="2"/>
      <c r="E65" s="25"/>
      <c r="F65" s="12">
        <f t="shared" si="0"/>
        <v>2</v>
      </c>
      <c r="G65" s="2" t="str">
        <f ca="1">VLOOKUP(F65,Daten!$E$52:$V$61,13)</f>
        <v>a:b = sin(α) : sin(β) =&gt; a = b ∙ sin(α) : sin(β)</v>
      </c>
      <c r="H65" s="2"/>
      <c r="I65" s="2"/>
    </row>
    <row r="66" spans="1:9" ht="15" customHeight="1" x14ac:dyDescent="0.25">
      <c r="A66" s="16">
        <f t="shared" si="1"/>
        <v>1</v>
      </c>
      <c r="B66" s="2" t="str">
        <f ca="1">VLOOKUP(A66,Daten!$E$52:$V$61,14)</f>
        <v>sin(α) = 5,59 : 4,42 ∙ sin(41,11°) =&gt; α = 56,22°</v>
      </c>
      <c r="C66" s="2"/>
      <c r="D66" s="2"/>
      <c r="E66" s="25"/>
      <c r="F66" s="12">
        <f t="shared" si="0"/>
        <v>2</v>
      </c>
      <c r="G66" s="2" t="str">
        <f ca="1">VLOOKUP(F66,Daten!$E$52:$V$61,14)</f>
        <v>a = 2,74 ∙ sin(69,74°) : sin(65,5°) = 2,82</v>
      </c>
      <c r="H66" s="2"/>
      <c r="I66" s="2"/>
    </row>
    <row r="67" spans="1:9" ht="15" customHeight="1" x14ac:dyDescent="0.3">
      <c r="A67" s="16">
        <f t="shared" si="1"/>
        <v>1</v>
      </c>
      <c r="B67" s="1" t="str">
        <f ca="1">VLOOKUP(A67,Daten!$E$52:$V$61,15)</f>
        <v>3. Berechne γ mit Winkelsummensatz:</v>
      </c>
      <c r="C67" s="2"/>
      <c r="D67" s="2"/>
      <c r="E67" s="25"/>
      <c r="F67" s="12">
        <f t="shared" si="0"/>
        <v>2</v>
      </c>
      <c r="G67" s="1" t="str">
        <f ca="1">VLOOKUP(F67,Daten!$E$52:$V$61,15)</f>
        <v xml:space="preserve">3. Berechne Seite c mit Sinussatz: </v>
      </c>
      <c r="H67" s="1"/>
      <c r="I67" s="2"/>
    </row>
    <row r="68" spans="1:9" ht="15" customHeight="1" x14ac:dyDescent="0.25">
      <c r="A68" s="16">
        <f t="shared" si="1"/>
        <v>1</v>
      </c>
      <c r="B68" s="2" t="str">
        <f ca="1">VLOOKUP(A68,Daten!$E$52:$V$61,16)</f>
        <v>γ = 180° - α - β = 180° - 56,22° - 41,11°</v>
      </c>
      <c r="C68" s="27"/>
      <c r="D68" s="27"/>
      <c r="E68" s="25"/>
      <c r="F68" s="12">
        <f t="shared" si="0"/>
        <v>2</v>
      </c>
      <c r="G68" s="2" t="str">
        <f ca="1">VLOOKUP(F68,Daten!$E$52:$V$61,16)</f>
        <v>c:b = sin(γ) : sin(β) =&gt; c = b ∙ sin(γ) : sin(β)</v>
      </c>
      <c r="H68" s="2"/>
      <c r="I68" s="2"/>
    </row>
    <row r="69" spans="1:9" ht="15" customHeight="1" x14ac:dyDescent="0.25">
      <c r="A69" s="16">
        <f t="shared" si="1"/>
        <v>1</v>
      </c>
      <c r="B69" s="2" t="str">
        <f ca="1">VLOOKUP(A69,Daten!$E$52:$V$61,17)</f>
        <v>γ = 82,67°</v>
      </c>
      <c r="C69" s="2"/>
      <c r="D69" s="2"/>
      <c r="E69" s="25"/>
      <c r="F69" s="12">
        <f t="shared" si="0"/>
        <v>2</v>
      </c>
      <c r="G69" s="2" t="str">
        <f ca="1">VLOOKUP(F69,Daten!$E$52:$V$61,17)</f>
        <v>c = 2,74 ∙ sin(44,76°) : sin(65,5°) = 2,12</v>
      </c>
      <c r="H69" s="2"/>
      <c r="I69" s="2"/>
    </row>
    <row r="70" spans="1:9" ht="6.65" customHeight="1" x14ac:dyDescent="0.3">
      <c r="A70" s="13"/>
      <c r="B70" s="2"/>
      <c r="C70" s="27"/>
      <c r="D70" s="27"/>
      <c r="E70" s="25"/>
      <c r="F70" s="12"/>
      <c r="G70" s="2"/>
      <c r="H70" s="1"/>
      <c r="I70" s="2"/>
    </row>
    <row r="71" spans="1:9" ht="15" customHeight="1" x14ac:dyDescent="0.25">
      <c r="A71" s="2"/>
      <c r="B71" s="2" t="s">
        <v>5</v>
      </c>
      <c r="C71" s="2"/>
      <c r="D71" s="2"/>
      <c r="E71" s="25"/>
      <c r="F71" s="12"/>
      <c r="G71" s="2" t="s">
        <v>36</v>
      </c>
      <c r="H71" s="2"/>
      <c r="I71" s="2"/>
    </row>
    <row r="72" spans="1:9" ht="15" customHeight="1" x14ac:dyDescent="0.3">
      <c r="A72" s="12">
        <v>3</v>
      </c>
      <c r="B72" s="1" t="str">
        <f ca="1">VLOOKUP(A72,Daten!$E$52:$V$61,9)</f>
        <v>1. Berechne α mit Winkelsummensatz:</v>
      </c>
      <c r="C72" s="2"/>
      <c r="D72" s="2"/>
      <c r="E72" s="25"/>
      <c r="F72" s="12">
        <v>4</v>
      </c>
      <c r="G72" s="1" t="str">
        <f ca="1">VLOOKUP(F72,Daten!$E$52:$V$61,9)</f>
        <v xml:space="preserve">1. Berechne γ mit Sinussatz: </v>
      </c>
      <c r="H72" s="1"/>
      <c r="I72" s="2"/>
    </row>
    <row r="73" spans="1:9" ht="15" customHeight="1" x14ac:dyDescent="0.25">
      <c r="A73" s="12">
        <f t="shared" ref="A73:A80" si="2">A72</f>
        <v>3</v>
      </c>
      <c r="B73" s="2" t="str">
        <f ca="1">VLOOKUP(A73,Daten!$E$52:$V$61,10)</f>
        <v>α = 180° - β - γ = 180° - 53,48° - 44,72°</v>
      </c>
      <c r="C73" s="2"/>
      <c r="D73" s="2"/>
      <c r="E73" s="25"/>
      <c r="F73" s="12">
        <f t="shared" ref="F73:F80" si="3">F72</f>
        <v>4</v>
      </c>
      <c r="G73" s="2" t="str">
        <f ca="1">VLOOKUP(F73,Daten!$E$52:$V$61,10)</f>
        <v>c:b = sin(γ) : sin(β) =&gt; sin(γ) = c : b ∙ sin(β)</v>
      </c>
      <c r="H73" s="2"/>
      <c r="I73" s="2"/>
    </row>
    <row r="74" spans="1:9" ht="15" customHeight="1" x14ac:dyDescent="0.25">
      <c r="A74" s="12">
        <f t="shared" si="2"/>
        <v>3</v>
      </c>
      <c r="B74" s="2" t="str">
        <f ca="1">VLOOKUP(A74,Daten!$E$52:$V$61,11)</f>
        <v>α = 81,8°</v>
      </c>
      <c r="C74" s="2"/>
      <c r="D74" s="2"/>
      <c r="E74" s="25"/>
      <c r="F74" s="12">
        <f t="shared" si="3"/>
        <v>4</v>
      </c>
      <c r="G74" s="2" t="str">
        <f ca="1">VLOOKUP(F74,Daten!$E$52:$V$61,11)</f>
        <v>sin(γ) = 6,91 : 12,16 ∙ sin(62,24°) =&gt; γ = 30,19°</v>
      </c>
      <c r="H74" s="2"/>
      <c r="I74" s="2"/>
    </row>
    <row r="75" spans="1:9" ht="15" customHeight="1" x14ac:dyDescent="0.3">
      <c r="A75" s="12">
        <f t="shared" si="2"/>
        <v>3</v>
      </c>
      <c r="B75" s="1" t="str">
        <f ca="1">VLOOKUP(A75,Daten!$E$52:$V$61,12)</f>
        <v xml:space="preserve">2. Berechne Seite a mit Sinussatz: </v>
      </c>
      <c r="C75" s="2"/>
      <c r="D75" s="2"/>
      <c r="E75" s="25"/>
      <c r="F75" s="12">
        <f t="shared" si="3"/>
        <v>4</v>
      </c>
      <c r="G75" s="1" t="str">
        <f ca="1">VLOOKUP(F75,Daten!$E$52:$V$61,12)</f>
        <v>2. Berechne α mit Winkelsummensatz:</v>
      </c>
      <c r="H75" s="1"/>
      <c r="I75" s="2"/>
    </row>
    <row r="76" spans="1:9" ht="15" customHeight="1" x14ac:dyDescent="0.25">
      <c r="A76" s="12">
        <f t="shared" si="2"/>
        <v>3</v>
      </c>
      <c r="B76" s="2" t="str">
        <f ca="1">VLOOKUP(A76,Daten!$E$52:$V$61,13)</f>
        <v>a:c = sin(α) : sin(γ) =&gt; a = c ∙ sin(α) : sin(γ)</v>
      </c>
      <c r="C76" s="2"/>
      <c r="D76" s="2"/>
      <c r="E76" s="25"/>
      <c r="F76" s="12">
        <f t="shared" si="3"/>
        <v>4</v>
      </c>
      <c r="G76" s="2" t="str">
        <f ca="1">VLOOKUP(F76,Daten!$E$52:$V$61,13)</f>
        <v>α = 180° - β - γ = 180° - 62,24° - 30,19°</v>
      </c>
      <c r="H76" s="2"/>
      <c r="I76" s="2"/>
    </row>
    <row r="77" spans="1:9" ht="15" customHeight="1" x14ac:dyDescent="0.25">
      <c r="A77" s="12">
        <f t="shared" si="2"/>
        <v>3</v>
      </c>
      <c r="B77" s="2" t="str">
        <f ca="1">VLOOKUP(A77,Daten!$E$52:$V$61,14)</f>
        <v>a = 5,96 ∙ sin(81,8°) : sin(44,72°) = 8,38</v>
      </c>
      <c r="C77" s="27"/>
      <c r="D77" s="27"/>
      <c r="E77" s="25"/>
      <c r="F77" s="12">
        <f t="shared" si="3"/>
        <v>4</v>
      </c>
      <c r="G77" s="2" t="str">
        <f ca="1">VLOOKUP(F77,Daten!$E$52:$V$61,14)</f>
        <v>α = 87,57°</v>
      </c>
      <c r="H77" s="2"/>
      <c r="I77" s="2"/>
    </row>
    <row r="78" spans="1:9" ht="15" customHeight="1" x14ac:dyDescent="0.3">
      <c r="A78" s="12">
        <f t="shared" si="2"/>
        <v>3</v>
      </c>
      <c r="B78" s="1" t="str">
        <f ca="1">VLOOKUP(A78,Daten!$E$52:$V$61,15)</f>
        <v xml:space="preserve">3. Berechne Seite b mit Sinussatz: </v>
      </c>
      <c r="C78" s="27"/>
      <c r="D78" s="27"/>
      <c r="E78" s="25"/>
      <c r="F78" s="12">
        <f t="shared" si="3"/>
        <v>4</v>
      </c>
      <c r="G78" s="1" t="str">
        <f ca="1">VLOOKUP(F78,Daten!$E$52:$V$61,15)</f>
        <v xml:space="preserve">3. Berechne Seite a mit Sinussatz: </v>
      </c>
      <c r="H78" s="2"/>
      <c r="I78" s="2"/>
    </row>
    <row r="79" spans="1:9" ht="15" customHeight="1" x14ac:dyDescent="0.3">
      <c r="A79" s="12">
        <f t="shared" si="2"/>
        <v>3</v>
      </c>
      <c r="B79" s="2" t="str">
        <f ca="1">VLOOKUP(A79,Daten!$E$52:$V$61,16)</f>
        <v>b:c = sin(β) : sin(γ) =&gt; b = c ∙ sin(β) : sin(γ)</v>
      </c>
      <c r="C79" s="27"/>
      <c r="D79" s="27"/>
      <c r="E79" s="25"/>
      <c r="F79" s="12">
        <f t="shared" si="3"/>
        <v>4</v>
      </c>
      <c r="G79" s="2" t="str">
        <f ca="1">VLOOKUP(F79,Daten!$E$52:$V$61,16)</f>
        <v>a:b = sin(α) : sin(β) =&gt; a = b ∙ sin(α) : sin(β)</v>
      </c>
      <c r="H79" s="1"/>
      <c r="I79" s="2"/>
    </row>
    <row r="80" spans="1:9" ht="15" customHeight="1" x14ac:dyDescent="0.25">
      <c r="A80" s="12">
        <f t="shared" si="2"/>
        <v>3</v>
      </c>
      <c r="B80" s="2" t="str">
        <f ca="1">VLOOKUP(A80,Daten!$E$52:$V$61,17)</f>
        <v>b = 5,96 ∙ sin(53,48°) : sin(44,72°) = 6,81</v>
      </c>
      <c r="C80" s="27"/>
      <c r="D80" s="27"/>
      <c r="E80" s="25"/>
      <c r="F80" s="12">
        <f t="shared" si="3"/>
        <v>4</v>
      </c>
      <c r="G80" s="2" t="str">
        <f ca="1">VLOOKUP(F80,Daten!$E$52:$V$61,17)</f>
        <v>a = 12,16 ∙ sin(87,57°) : sin(62,24°) = 13,73</v>
      </c>
      <c r="H80" s="2"/>
      <c r="I80" s="2"/>
    </row>
    <row r="81" spans="1:9" ht="8.4" customHeight="1" x14ac:dyDescent="0.25">
      <c r="A81" s="2"/>
      <c r="B81" s="2"/>
      <c r="C81" s="2"/>
      <c r="D81" s="2"/>
      <c r="E81" s="25"/>
      <c r="F81" s="12"/>
      <c r="G81" s="4"/>
      <c r="H81" s="2"/>
      <c r="I81" s="2"/>
    </row>
    <row r="82" spans="1:9" ht="15" customHeight="1" x14ac:dyDescent="0.25">
      <c r="A82" s="12"/>
      <c r="B82" s="2" t="s">
        <v>37</v>
      </c>
      <c r="C82" s="2"/>
      <c r="D82" s="2"/>
      <c r="E82" s="25"/>
      <c r="F82" s="12"/>
      <c r="G82" s="2" t="s">
        <v>44</v>
      </c>
      <c r="H82" s="2"/>
      <c r="I82" s="2"/>
    </row>
    <row r="83" spans="1:9" ht="15" customHeight="1" x14ac:dyDescent="0.3">
      <c r="A83" s="12">
        <v>5</v>
      </c>
      <c r="B83" s="1" t="str">
        <f ca="1">VLOOKUP(A83,Daten!$E$52:$V$61,9)</f>
        <v>1. Berechne β mit Winkelsummensatz:</v>
      </c>
      <c r="C83" s="2"/>
      <c r="D83" s="2"/>
      <c r="E83" s="25"/>
      <c r="F83" s="12">
        <v>6</v>
      </c>
      <c r="G83" s="1" t="str">
        <f ca="1">VLOOKUP(F83,Daten!$E$52:$V$61,9)</f>
        <v>1. Kosinussatz: b² = a² + c² - 2ac ∙ cos(β)</v>
      </c>
      <c r="H83" s="2"/>
      <c r="I83" s="2"/>
    </row>
    <row r="84" spans="1:9" ht="15" customHeight="1" x14ac:dyDescent="0.25">
      <c r="A84" s="12">
        <f t="shared" ref="A84:A91" si="4">A83</f>
        <v>5</v>
      </c>
      <c r="B84" s="2" t="str">
        <f ca="1">VLOOKUP(A84,Daten!$E$52:$V$61,10)</f>
        <v>β = 180° - α - γ = 180° - 50,85° - 51,28°</v>
      </c>
      <c r="C84" s="2"/>
      <c r="D84" s="2"/>
      <c r="E84" s="25"/>
      <c r="F84" s="12">
        <f t="shared" ref="F84:F91" si="5">F83</f>
        <v>6</v>
      </c>
      <c r="G84" s="2" t="str">
        <f ca="1">VLOOKUP(F84,Daten!$E$52:$V$61,10)</f>
        <v>b² = 6,07² + 6,47² - 2∙6,07∙6,47∙cos(65,25°)</v>
      </c>
      <c r="H84" s="2"/>
      <c r="I84" s="2"/>
    </row>
    <row r="85" spans="1:9" ht="15" customHeight="1" x14ac:dyDescent="0.25">
      <c r="A85" s="12">
        <f t="shared" si="4"/>
        <v>5</v>
      </c>
      <c r="B85" s="2" t="str">
        <f ca="1">VLOOKUP(A85,Daten!$E$52:$V$61,11)</f>
        <v>β = 77,87°</v>
      </c>
      <c r="C85" s="2"/>
      <c r="D85" s="2"/>
      <c r="E85" s="25"/>
      <c r="F85" s="12">
        <f t="shared" si="5"/>
        <v>6</v>
      </c>
      <c r="G85" s="2" t="str">
        <f ca="1">VLOOKUP(F85,Daten!$E$52:$V$61,11)</f>
        <v>b = 6,77</v>
      </c>
      <c r="H85" s="2"/>
      <c r="I85" s="2"/>
    </row>
    <row r="86" spans="1:9" ht="15" customHeight="1" x14ac:dyDescent="0.3">
      <c r="A86" s="12">
        <f t="shared" si="4"/>
        <v>5</v>
      </c>
      <c r="B86" s="1" t="str">
        <f ca="1">VLOOKUP(A86,Daten!$E$52:$V$61,12)</f>
        <v xml:space="preserve">2. Berechne Seite a mit Sinussatz: </v>
      </c>
      <c r="C86" s="2"/>
      <c r="D86" s="2"/>
      <c r="E86" s="25"/>
      <c r="F86" s="12">
        <f t="shared" si="5"/>
        <v>6</v>
      </c>
      <c r="G86" s="1" t="str">
        <f ca="1">VLOOKUP(F86,Daten!$E$52:$V$61,12)</f>
        <v xml:space="preserve">2. Berechne α mit Sinussatz: </v>
      </c>
      <c r="H86" s="2"/>
      <c r="I86" s="2"/>
    </row>
    <row r="87" spans="1:9" ht="15" customHeight="1" x14ac:dyDescent="0.3">
      <c r="A87" s="12">
        <f t="shared" si="4"/>
        <v>5</v>
      </c>
      <c r="B87" s="2" t="str">
        <f ca="1">VLOOKUP(A87,Daten!$E$52:$V$61,13)</f>
        <v>a:b = sin(α) : sin(β) =&gt; a = b ∙ sin(α) : sin(β)</v>
      </c>
      <c r="C87" s="2"/>
      <c r="D87" s="2"/>
      <c r="E87" s="25"/>
      <c r="F87" s="12">
        <f t="shared" si="5"/>
        <v>6</v>
      </c>
      <c r="G87" s="2" t="str">
        <f ca="1">VLOOKUP(F87,Daten!$E$52:$V$61,13)</f>
        <v>a:b = sin(α) : sin(β) =&gt; sin(α) = a : b ∙ sin(β)</v>
      </c>
      <c r="H87" s="1"/>
      <c r="I87" s="2"/>
    </row>
    <row r="88" spans="1:9" ht="15" customHeight="1" x14ac:dyDescent="0.3">
      <c r="A88" s="12">
        <f t="shared" si="4"/>
        <v>5</v>
      </c>
      <c r="B88" s="2" t="str">
        <f ca="1">VLOOKUP(A88,Daten!$E$52:$V$61,14)</f>
        <v>a = 2,6 ∙ sin(50,85°) : sin(77,87°) = 2,06</v>
      </c>
      <c r="C88" s="2"/>
      <c r="D88" s="2"/>
      <c r="E88" s="25"/>
      <c r="F88" s="12">
        <f t="shared" si="5"/>
        <v>6</v>
      </c>
      <c r="G88" s="2" t="str">
        <f ca="1">VLOOKUP(F88,Daten!$E$52:$V$61,14)</f>
        <v>sin(α) = 6,07 : 6,77 ∙ sin(65,25°) =&gt; α = 54,52°</v>
      </c>
      <c r="H88" s="1"/>
      <c r="I88" s="2"/>
    </row>
    <row r="89" spans="1:9" ht="15" customHeight="1" x14ac:dyDescent="0.3">
      <c r="A89" s="12">
        <f t="shared" si="4"/>
        <v>5</v>
      </c>
      <c r="B89" s="1" t="str">
        <f ca="1">VLOOKUP(A89,Daten!$E$52:$V$61,15)</f>
        <v xml:space="preserve">3. Berechne Seite c mit Sinussatz: </v>
      </c>
      <c r="C89" s="2"/>
      <c r="D89" s="2"/>
      <c r="E89" s="25"/>
      <c r="F89" s="12">
        <f t="shared" si="5"/>
        <v>6</v>
      </c>
      <c r="G89" s="1" t="str">
        <f ca="1">VLOOKUP(F89,Daten!$E$52:$V$61,15)</f>
        <v>3. Berechne γ mit Winkelsummensatz:</v>
      </c>
      <c r="H89" s="2"/>
      <c r="I89" s="2"/>
    </row>
    <row r="90" spans="1:9" ht="15" customHeight="1" x14ac:dyDescent="0.25">
      <c r="A90" s="12">
        <f t="shared" si="4"/>
        <v>5</v>
      </c>
      <c r="B90" s="2" t="str">
        <f ca="1">VLOOKUP(A90,Daten!$E$52:$V$61,16)</f>
        <v>c:b = sin(γ) : sin(β) =&gt; c = b ∙ sin(γ) : sin(β)</v>
      </c>
      <c r="C90" s="2"/>
      <c r="D90" s="2"/>
      <c r="E90" s="25"/>
      <c r="F90" s="12">
        <f t="shared" si="5"/>
        <v>6</v>
      </c>
      <c r="G90" s="2" t="str">
        <f ca="1">VLOOKUP(F90,Daten!$E$52:$V$61,16)</f>
        <v>γ = 180° - α - β = 180° - 54,52° - 65,25°</v>
      </c>
      <c r="H90" s="2"/>
      <c r="I90" s="2"/>
    </row>
    <row r="91" spans="1:9" ht="15" customHeight="1" x14ac:dyDescent="0.25">
      <c r="A91" s="12">
        <f t="shared" si="4"/>
        <v>5</v>
      </c>
      <c r="B91" s="2" t="str">
        <f ca="1">VLOOKUP(A91,Daten!$E$52:$V$61,17)</f>
        <v>c = 2,6 ∙ sin(51,28°) : sin(77,87°) = 2,07</v>
      </c>
      <c r="C91" s="2"/>
      <c r="D91" s="2"/>
      <c r="E91" s="25"/>
      <c r="F91" s="12">
        <f t="shared" si="5"/>
        <v>6</v>
      </c>
      <c r="G91" s="2" t="str">
        <f ca="1">VLOOKUP(F91,Daten!$E$52:$V$61,17)</f>
        <v>γ = 60,23°</v>
      </c>
      <c r="H91" s="2"/>
      <c r="I91" s="2"/>
    </row>
    <row r="92" spans="1:9" ht="7.75" customHeight="1" x14ac:dyDescent="0.25">
      <c r="A92" s="2"/>
      <c r="B92" s="2"/>
      <c r="C92" s="2"/>
      <c r="D92" s="2"/>
      <c r="E92" s="25"/>
      <c r="F92" s="25"/>
      <c r="G92" s="2"/>
      <c r="H92" s="2"/>
      <c r="I92" s="2"/>
    </row>
    <row r="93" spans="1:9" ht="15" customHeight="1" x14ac:dyDescent="0.25">
      <c r="A93" s="12"/>
      <c r="B93" s="2" t="s">
        <v>45</v>
      </c>
      <c r="C93" s="2"/>
      <c r="D93" s="2"/>
      <c r="E93" s="25"/>
      <c r="F93" s="12"/>
      <c r="G93" s="2" t="s">
        <v>46</v>
      </c>
      <c r="H93" s="2"/>
      <c r="I93" s="2"/>
    </row>
    <row r="94" spans="1:9" ht="15" customHeight="1" x14ac:dyDescent="0.3">
      <c r="A94" s="12">
        <v>7</v>
      </c>
      <c r="B94" s="1" t="str">
        <f ca="1">VLOOKUP(A94,Daten!$E$52:$V$61,9)</f>
        <v>1. Kosinussatz: a² = b² + c² - 2bc ∙ cos(α)</v>
      </c>
      <c r="C94" s="2"/>
      <c r="D94" s="2"/>
      <c r="E94" s="25"/>
      <c r="F94" s="12">
        <v>8</v>
      </c>
      <c r="G94" s="1" t="str">
        <f ca="1">VLOOKUP(F94,Daten!$E$52:$V$61,9)</f>
        <v>1. Berechne γ mit Winkelsummensatz:</v>
      </c>
      <c r="H94" s="2"/>
      <c r="I94" s="2"/>
    </row>
    <row r="95" spans="1:9" ht="15" customHeight="1" x14ac:dyDescent="0.25">
      <c r="A95" s="12">
        <f t="shared" ref="A95:A102" si="6">A94</f>
        <v>7</v>
      </c>
      <c r="B95" s="2" t="str">
        <f ca="1">VLOOKUP(A95,Daten!$E$52:$V$61,10)</f>
        <v>a² = 6,1² + 1,21² - 2∙6,1∙1,21∙cos(49,72°)</v>
      </c>
      <c r="C95" s="2"/>
      <c r="D95" s="2"/>
      <c r="E95" s="25"/>
      <c r="F95" s="12">
        <f t="shared" ref="F95:F102" si="7">F94</f>
        <v>8</v>
      </c>
      <c r="G95" s="2" t="str">
        <f ca="1">VLOOKUP(F95,Daten!$E$52:$V$61,10)</f>
        <v>γ = 180° - α - β = 180° - 69,3° - 40,43°</v>
      </c>
      <c r="H95" s="2"/>
      <c r="I95" s="2"/>
    </row>
    <row r="96" spans="1:9" ht="15" customHeight="1" x14ac:dyDescent="0.25">
      <c r="A96" s="12">
        <f t="shared" si="6"/>
        <v>7</v>
      </c>
      <c r="B96" s="2" t="str">
        <f ca="1">VLOOKUP(A96,Daten!$E$52:$V$61,11)</f>
        <v>a = 5,4</v>
      </c>
      <c r="C96" s="2"/>
      <c r="D96" s="2"/>
      <c r="E96" s="25"/>
      <c r="F96" s="12">
        <f t="shared" si="7"/>
        <v>8</v>
      </c>
      <c r="G96" s="2" t="str">
        <f ca="1">VLOOKUP(F96,Daten!$E$52:$V$61,11)</f>
        <v>γ = 70,27°</v>
      </c>
      <c r="H96" s="2"/>
      <c r="I96" s="2"/>
    </row>
    <row r="97" spans="1:9" ht="15" customHeight="1" x14ac:dyDescent="0.3">
      <c r="A97" s="12">
        <f t="shared" si="6"/>
        <v>7</v>
      </c>
      <c r="B97" s="1" t="str">
        <f ca="1">VLOOKUP(A97,Daten!$E$52:$V$61,12)</f>
        <v xml:space="preserve">2. Berechne β mit Sinussatz: </v>
      </c>
      <c r="C97" s="2"/>
      <c r="D97" s="2"/>
      <c r="E97" s="25"/>
      <c r="F97" s="12">
        <f t="shared" si="7"/>
        <v>8</v>
      </c>
      <c r="G97" s="1" t="str">
        <f ca="1">VLOOKUP(F97,Daten!$E$52:$V$61,12)</f>
        <v xml:space="preserve">2. Berechne Seite b mit Sinussatz: </v>
      </c>
      <c r="H97" s="2"/>
      <c r="I97" s="2"/>
    </row>
    <row r="98" spans="1:9" ht="15" customHeight="1" x14ac:dyDescent="0.25">
      <c r="A98" s="12">
        <f t="shared" si="6"/>
        <v>7</v>
      </c>
      <c r="B98" s="2" t="str">
        <f ca="1">VLOOKUP(A98,Daten!$E$52:$V$61,13)</f>
        <v>b:a = sin(β) : sin(α) =&gt; sin(β) = b : a ∙ sin(α)</v>
      </c>
      <c r="C98" s="2"/>
      <c r="D98" s="2"/>
      <c r="E98" s="25"/>
      <c r="F98" s="12">
        <f t="shared" si="7"/>
        <v>8</v>
      </c>
      <c r="G98" s="2" t="str">
        <f ca="1">VLOOKUP(F98,Daten!$E$52:$V$61,13)</f>
        <v>b:a = sin(β) : sin(α) =&gt; b = a ∙ sin(β) : sin(α)</v>
      </c>
      <c r="H98" s="2"/>
      <c r="I98" s="2"/>
    </row>
    <row r="99" spans="1:9" ht="15" customHeight="1" x14ac:dyDescent="0.25">
      <c r="A99" s="12">
        <f t="shared" si="6"/>
        <v>7</v>
      </c>
      <c r="B99" s="2" t="str">
        <f ca="1">VLOOKUP(A99,Daten!$E$52:$V$61,14)</f>
        <v>sin(β) = 6,1 : 5,4 ∙ sin(49,72°) =&gt; β = 59,57°</v>
      </c>
      <c r="C99" s="2"/>
      <c r="D99" s="2"/>
      <c r="E99" s="25"/>
      <c r="F99" s="12">
        <f t="shared" si="7"/>
        <v>8</v>
      </c>
      <c r="G99" s="2" t="str">
        <f ca="1">VLOOKUP(F99,Daten!$E$52:$V$61,14)</f>
        <v>b = 2,04 ∙ sin(40,43°) : sin(69,3°) = 1,41</v>
      </c>
      <c r="H99" s="2"/>
      <c r="I99" s="2"/>
    </row>
    <row r="100" spans="1:9" ht="15" customHeight="1" x14ac:dyDescent="0.3">
      <c r="A100" s="12">
        <f t="shared" si="6"/>
        <v>7</v>
      </c>
      <c r="B100" s="1" t="str">
        <f ca="1">VLOOKUP(A100,Daten!$E$52:$V$61,15)</f>
        <v>3. Berechne γ mit Winkelsummensatz:</v>
      </c>
      <c r="C100" s="2"/>
      <c r="D100" s="2"/>
      <c r="E100" s="25"/>
      <c r="F100" s="12">
        <f t="shared" si="7"/>
        <v>8</v>
      </c>
      <c r="G100" s="1" t="str">
        <f ca="1">VLOOKUP(F100,Daten!$E$52:$V$61,15)</f>
        <v xml:space="preserve">3. Berechne Seite c mit Sinussatz: </v>
      </c>
      <c r="H100" s="2"/>
      <c r="I100" s="2"/>
    </row>
    <row r="101" spans="1:9" ht="15" customHeight="1" x14ac:dyDescent="0.25">
      <c r="A101" s="12">
        <f t="shared" si="6"/>
        <v>7</v>
      </c>
      <c r="B101" s="2" t="str">
        <f ca="1">VLOOKUP(A101,Daten!$E$52:$V$61,16)</f>
        <v>γ = 180° - α - β = 180° - 49,72° - 59,57°</v>
      </c>
      <c r="C101" s="2"/>
      <c r="D101" s="2"/>
      <c r="E101" s="25"/>
      <c r="F101" s="12">
        <f t="shared" si="7"/>
        <v>8</v>
      </c>
      <c r="G101" s="2" t="str">
        <f ca="1">VLOOKUP(F101,Daten!$E$52:$V$61,16)</f>
        <v>c:a = sin(γ) : sin(α) =&gt; c = a ∙ sin(γ) : sin(α)</v>
      </c>
      <c r="H101" s="2"/>
      <c r="I101" s="2"/>
    </row>
    <row r="102" spans="1:9" ht="15" customHeight="1" x14ac:dyDescent="0.25">
      <c r="A102" s="12">
        <f t="shared" si="6"/>
        <v>7</v>
      </c>
      <c r="B102" s="2" t="str">
        <f ca="1">VLOOKUP(A102,Daten!$E$52:$V$61,17)</f>
        <v>γ = 70,71°</v>
      </c>
      <c r="C102" s="2"/>
      <c r="D102" s="2"/>
      <c r="E102" s="25"/>
      <c r="F102" s="12">
        <f t="shared" si="7"/>
        <v>8</v>
      </c>
      <c r="G102" s="2" t="str">
        <f ca="1">VLOOKUP(F102,Daten!$E$52:$V$61,17)</f>
        <v>c = 2,04 ∙ sin(70,27°) : sin(69,3°) = 2,05</v>
      </c>
      <c r="H102" s="2"/>
      <c r="I102" s="2"/>
    </row>
    <row r="103" spans="1:9" ht="7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5" customHeight="1" x14ac:dyDescent="0.25">
      <c r="A104" s="12"/>
      <c r="B104" s="2" t="s">
        <v>47</v>
      </c>
      <c r="C104" s="2"/>
      <c r="D104" s="2"/>
      <c r="E104" s="25"/>
      <c r="F104" s="12"/>
      <c r="G104" s="2" t="s">
        <v>48</v>
      </c>
      <c r="H104" s="2"/>
      <c r="I104" s="2"/>
    </row>
    <row r="105" spans="1:9" ht="15" customHeight="1" x14ac:dyDescent="0.3">
      <c r="A105" s="12">
        <v>9</v>
      </c>
      <c r="B105" s="1" t="str">
        <f ca="1">VLOOKUP(A105,Daten!$E$52:$V$61,9)</f>
        <v>1. Berechne α mit Winkelsummensatz:</v>
      </c>
      <c r="C105" s="2"/>
      <c r="D105" s="2"/>
      <c r="E105" s="25"/>
      <c r="F105" s="12">
        <v>10</v>
      </c>
      <c r="G105" s="1" t="str">
        <f ca="1">VLOOKUP(F105,Daten!$E$52:$V$61,9)</f>
        <v xml:space="preserve">1. Berechne γ mit Sinussatz: </v>
      </c>
      <c r="H105" s="2"/>
      <c r="I105" s="2"/>
    </row>
    <row r="106" spans="1:9" ht="15" customHeight="1" x14ac:dyDescent="0.25">
      <c r="A106" s="12">
        <f t="shared" ref="A106:A113" si="8">A105</f>
        <v>9</v>
      </c>
      <c r="B106" s="2" t="str">
        <f ca="1">VLOOKUP(A106,Daten!$E$52:$V$61,10)</f>
        <v>α = 180° - β - γ = 180° - 63,79° - 44,7°</v>
      </c>
      <c r="C106" s="2"/>
      <c r="D106" s="2"/>
      <c r="E106" s="25"/>
      <c r="F106" s="12">
        <f t="shared" ref="F106:F113" si="9">F105</f>
        <v>10</v>
      </c>
      <c r="G106" s="2" t="str">
        <f ca="1">VLOOKUP(F106,Daten!$E$52:$V$61,10)</f>
        <v>c:a = sin(γ) : sin(α) =&gt; sin(γ) = c : a ∙ sin(α)</v>
      </c>
      <c r="H106" s="2"/>
      <c r="I106" s="2"/>
    </row>
    <row r="107" spans="1:9" ht="15" customHeight="1" x14ac:dyDescent="0.25">
      <c r="A107" s="12">
        <f t="shared" si="8"/>
        <v>9</v>
      </c>
      <c r="B107" s="2" t="str">
        <f ca="1">VLOOKUP(A107,Daten!$E$52:$V$61,11)</f>
        <v>α = 71,51°</v>
      </c>
      <c r="C107" s="2"/>
      <c r="D107" s="2"/>
      <c r="E107" s="25"/>
      <c r="F107" s="12">
        <f t="shared" si="9"/>
        <v>10</v>
      </c>
      <c r="G107" s="2" t="str">
        <f ca="1">VLOOKUP(F107,Daten!$E$52:$V$61,11)</f>
        <v>sin(γ) = 3,87 : 8,72 ∙ sin(67,93°) =&gt; γ = 24,29°</v>
      </c>
      <c r="H107" s="2"/>
      <c r="I107" s="2"/>
    </row>
    <row r="108" spans="1:9" ht="15" customHeight="1" x14ac:dyDescent="0.3">
      <c r="A108" s="12">
        <f t="shared" si="8"/>
        <v>9</v>
      </c>
      <c r="B108" s="1" t="str">
        <f ca="1">VLOOKUP(A108,Daten!$E$52:$V$61,12)</f>
        <v xml:space="preserve">2. Berechne Seite b mit Sinussatz: </v>
      </c>
      <c r="C108" s="2"/>
      <c r="D108" s="2"/>
      <c r="E108" s="25"/>
      <c r="F108" s="12">
        <f t="shared" si="9"/>
        <v>10</v>
      </c>
      <c r="G108" s="1" t="str">
        <f ca="1">VLOOKUP(F108,Daten!$E$52:$V$61,12)</f>
        <v>2. Berechne β mit Winkelsummensatz:</v>
      </c>
      <c r="H108" s="2"/>
      <c r="I108" s="2"/>
    </row>
    <row r="109" spans="1:9" ht="15" customHeight="1" x14ac:dyDescent="0.25">
      <c r="A109" s="12">
        <f t="shared" si="8"/>
        <v>9</v>
      </c>
      <c r="B109" s="2" t="str">
        <f ca="1">VLOOKUP(A109,Daten!$E$52:$V$61,13)</f>
        <v>b:a = sin(β) : sin(α) =&gt; b = a ∙ sin(β) : sin(α)</v>
      </c>
      <c r="C109" s="2"/>
      <c r="D109" s="2"/>
      <c r="E109" s="25"/>
      <c r="F109" s="12">
        <f t="shared" si="9"/>
        <v>10</v>
      </c>
      <c r="G109" s="2" t="str">
        <f ca="1">VLOOKUP(F109,Daten!$E$52:$V$61,13)</f>
        <v>β = 180° - α - γ = 180° - 67,93° - 24,29°</v>
      </c>
      <c r="H109" s="2"/>
      <c r="I109" s="2"/>
    </row>
    <row r="110" spans="1:9" ht="15" customHeight="1" x14ac:dyDescent="0.25">
      <c r="A110" s="12">
        <f t="shared" si="8"/>
        <v>9</v>
      </c>
      <c r="B110" s="2" t="str">
        <f ca="1">VLOOKUP(A110,Daten!$E$52:$V$61,14)</f>
        <v>b = 5,02 ∙ sin(63,79°) : sin(71,51°) = 4,75</v>
      </c>
      <c r="C110" s="2"/>
      <c r="D110" s="2"/>
      <c r="E110" s="25"/>
      <c r="F110" s="12">
        <f t="shared" si="9"/>
        <v>10</v>
      </c>
      <c r="G110" s="2" t="str">
        <f ca="1">VLOOKUP(F110,Daten!$E$52:$V$61,14)</f>
        <v>β = 87,78°</v>
      </c>
      <c r="H110" s="2"/>
      <c r="I110" s="2"/>
    </row>
    <row r="111" spans="1:9" ht="15" customHeight="1" x14ac:dyDescent="0.3">
      <c r="A111" s="12">
        <f t="shared" si="8"/>
        <v>9</v>
      </c>
      <c r="B111" s="1" t="str">
        <f ca="1">VLOOKUP(A111,Daten!$E$52:$V$61,15)</f>
        <v xml:space="preserve">3. Berechne Seite c mit Sinussatz: </v>
      </c>
      <c r="C111" s="2"/>
      <c r="D111" s="2"/>
      <c r="E111" s="25"/>
      <c r="F111" s="12">
        <f t="shared" si="9"/>
        <v>10</v>
      </c>
      <c r="G111" s="1" t="str">
        <f ca="1">VLOOKUP(F111,Daten!$E$52:$V$61,15)</f>
        <v xml:space="preserve">3. Berechne Seite b mit Sinussatz: </v>
      </c>
      <c r="H111" s="2"/>
      <c r="I111" s="2"/>
    </row>
    <row r="112" spans="1:9" ht="15" customHeight="1" x14ac:dyDescent="0.25">
      <c r="A112" s="12">
        <f t="shared" si="8"/>
        <v>9</v>
      </c>
      <c r="B112" s="2" t="str">
        <f ca="1">VLOOKUP(A112,Daten!$E$52:$V$61,16)</f>
        <v>c:a = sin(γ) : sin(α) =&gt; c = a ∙ sin(γ) : sin(α)</v>
      </c>
      <c r="C112" s="2"/>
      <c r="D112" s="2"/>
      <c r="E112" s="25"/>
      <c r="F112" s="12">
        <f t="shared" si="9"/>
        <v>10</v>
      </c>
      <c r="G112" s="2" t="str">
        <f ca="1">VLOOKUP(F112,Daten!$E$52:$V$61,16)</f>
        <v>b:a = sin(β) : sin(α) =&gt; b = a ∙ sin(β) : sin(α)</v>
      </c>
      <c r="H112" s="2"/>
      <c r="I112" s="2"/>
    </row>
    <row r="113" spans="1:9" ht="15" customHeight="1" x14ac:dyDescent="0.25">
      <c r="A113" s="12">
        <f t="shared" si="8"/>
        <v>9</v>
      </c>
      <c r="B113" s="2" t="str">
        <f ca="1">VLOOKUP(A113,Daten!$E$52:$V$61,17)</f>
        <v>c = 5,02 ∙ sin(44,7°) : sin(71,51°) = 3,72</v>
      </c>
      <c r="C113" s="2"/>
      <c r="D113" s="2"/>
      <c r="E113" s="25"/>
      <c r="F113" s="12">
        <f t="shared" si="9"/>
        <v>10</v>
      </c>
      <c r="G113" s="2" t="str">
        <f ca="1">VLOOKUP(F113,Daten!$E$52:$V$61,17)</f>
        <v>b = 8,72 ∙ sin(87,78°) : sin(67,93°) = 9,4</v>
      </c>
      <c r="H113" s="2"/>
      <c r="I113" s="2"/>
    </row>
  </sheetData>
  <mergeCells count="4">
    <mergeCell ref="K3:L3"/>
    <mergeCell ref="K4:L4"/>
    <mergeCell ref="A1:I1"/>
    <mergeCell ref="A57:I57"/>
  </mergeCells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rowBreaks count="2" manualBreakCount="2">
    <brk id="57" max="16383" man="1"/>
    <brk id="10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81"/>
  <sheetViews>
    <sheetView workbookViewId="0">
      <selection activeCell="D5" sqref="D5"/>
    </sheetView>
  </sheetViews>
  <sheetFormatPr baseColWidth="10" defaultRowHeight="12.5" x14ac:dyDescent="0.25"/>
  <cols>
    <col min="5" max="5" width="13.08984375" customWidth="1"/>
    <col min="9" max="9" width="15.08984375" customWidth="1"/>
    <col min="10" max="10" width="14.90625" customWidth="1"/>
    <col min="12" max="12" width="29.453125" customWidth="1"/>
    <col min="13" max="13" width="16.6328125" customWidth="1"/>
    <col min="14" max="14" width="14.54296875" customWidth="1"/>
    <col min="15" max="15" width="10.36328125" customWidth="1"/>
    <col min="16" max="16" width="38" customWidth="1"/>
    <col min="17" max="17" width="39" bestFit="1" customWidth="1"/>
    <col min="18" max="18" width="31" customWidth="1"/>
    <col min="19" max="19" width="38" customWidth="1"/>
    <col min="20" max="20" width="39" customWidth="1"/>
  </cols>
  <sheetData>
    <row r="1" spans="4:21" x14ac:dyDescent="0.25">
      <c r="E1">
        <f>ASIN(0.5*SQRT(2))/2/PI()*360</f>
        <v>45.000000000000007</v>
      </c>
    </row>
    <row r="2" spans="4:21" ht="14.5" x14ac:dyDescent="0.35">
      <c r="E2">
        <f>SINH(0.5*SQRT(2))/2/PI()*360</f>
        <v>43.975836894333455</v>
      </c>
      <c r="F2" t="s">
        <v>6</v>
      </c>
      <c r="G2" s="2" t="s">
        <v>7</v>
      </c>
      <c r="H2" s="2" t="s">
        <v>8</v>
      </c>
      <c r="I2" s="2" t="s">
        <v>10</v>
      </c>
      <c r="J2" s="2" t="s">
        <v>11</v>
      </c>
      <c r="K2" s="8" t="s">
        <v>12</v>
      </c>
    </row>
    <row r="3" spans="4:21" x14ac:dyDescent="0.25">
      <c r="D3">
        <f ca="1">IF(AND(I3&lt;90,J3&lt;90,K3&lt;90),RAND(),0)</f>
        <v>0</v>
      </c>
      <c r="E3">
        <f ca="1">_xlfn.RANK.EQ(D3,$D$3:$D$40)</f>
        <v>13</v>
      </c>
      <c r="F3" s="9">
        <f ca="1">ROUND(RAND()*6+1,2)+G3</f>
        <v>7.08</v>
      </c>
      <c r="G3" s="9">
        <f ca="1">ROUND(RAND()*6+1,2)</f>
        <v>2.64</v>
      </c>
      <c r="H3">
        <f ca="1">G3*SIN(K3/360*2*PI())/SIN(J3/360*2*PI())</f>
        <v>7.7620941043354454</v>
      </c>
      <c r="I3" s="9">
        <f ca="1">ROUND(RAND()*60+10,2)</f>
        <v>65.349999999999994</v>
      </c>
      <c r="J3">
        <f ca="1">ASIN(G3/F3*SIN(I3/360*2*PI()))*360/2/PI()</f>
        <v>19.80996811558207</v>
      </c>
      <c r="K3">
        <f ca="1">180-I3-J3</f>
        <v>94.84003188441794</v>
      </c>
      <c r="L3" s="2" t="s">
        <v>29</v>
      </c>
      <c r="M3" s="2" t="str">
        <f>"b:a = sin(β) : sin(α) =&gt; sin(β) = b : a ∙ sin(α)"</f>
        <v>b:a = sin(β) : sin(α) =&gt; sin(β) = b : a ∙ sin(α)</v>
      </c>
      <c r="N3" s="2" t="str">
        <f ca="1">"sin(β) = "&amp;G3&amp;" : "&amp;ROUND(F3,2)&amp;" ∙ sin("&amp;I3&amp;"°) =&gt; β = "&amp;ROUND(J3,2)&amp;"°"</f>
        <v>sin(β) = 2,64 : 7,08 ∙ sin(65,35°) =&gt; β = 19,81°</v>
      </c>
      <c r="O3" s="2" t="s">
        <v>30</v>
      </c>
      <c r="P3" s="2" t="str">
        <f ca="1">"γ = 180° - α - β = 180° - "&amp;ROUND(I3,2)&amp;"° - "&amp;ROUND(J3,2)&amp;"°"</f>
        <v>γ = 180° - α - β = 180° - 65,35° - 19,81°</v>
      </c>
      <c r="Q3" s="2" t="str">
        <f ca="1">"γ = "&amp;ROUND(K3,2)&amp;"°"</f>
        <v>γ = 94,84°</v>
      </c>
      <c r="R3" s="2" t="s">
        <v>18</v>
      </c>
      <c r="S3" s="2" t="str">
        <f>"c:a = sin(γ) : sin(α) =&gt; c = a ∙ sin(γ) : sin(α)"</f>
        <v>c:a = sin(γ) : sin(α) =&gt; c = a ∙ sin(γ) : sin(α)</v>
      </c>
      <c r="T3" s="2" t="str">
        <f ca="1">"c = "&amp;F3&amp;" ∙ sin("&amp;ROUND(K3,2)&amp;"°) : sin("&amp;ROUND(I3,2)&amp;"°) = "&amp;ROUND(H3,2)</f>
        <v>c = 7,08 ∙ sin(94,84°) : sin(65,35°) = 7,76</v>
      </c>
      <c r="U3" t="str">
        <f ca="1">"a = "&amp;F3&amp;", b = "&amp;G3&amp;", α = "&amp;I3&amp;"°"</f>
        <v>a = 7,08, b = 2,64, α = 65,35°</v>
      </c>
    </row>
    <row r="4" spans="4:21" x14ac:dyDescent="0.25">
      <c r="D4">
        <f t="shared" ref="D4:D21" ca="1" si="0">IF(AND(I4&lt;90,J4&lt;90,K4&lt;90),RAND(),0)</f>
        <v>0</v>
      </c>
      <c r="E4">
        <f t="shared" ref="E4:E40" ca="1" si="1">_xlfn.RANK.EQ(D4,$D$3:$D$40)</f>
        <v>13</v>
      </c>
      <c r="F4" s="10">
        <f ca="1">SQRT(G4^2+H4^2-2*G4*H4*COS(I4/360*2*PI()))</f>
        <v>5.0291582968466235</v>
      </c>
      <c r="G4" s="9">
        <f ca="1">ROUND(RAND()*6+1,2)</f>
        <v>2.6</v>
      </c>
      <c r="H4" s="9">
        <f ca="1">ROUND(RAND()*6+1,2)</f>
        <v>6.8</v>
      </c>
      <c r="I4" s="9">
        <f ca="1">ROUND(RAND()*60+10,2)</f>
        <v>38.409999999999997</v>
      </c>
      <c r="J4">
        <f ca="1">ASIN(G4/F4*SIN(I4/360*2*PI()))*360/2/PI()</f>
        <v>18.735200802530191</v>
      </c>
      <c r="K4">
        <f ca="1">180-I4-J4</f>
        <v>122.85479919746982</v>
      </c>
      <c r="L4" s="2" t="s">
        <v>24</v>
      </c>
      <c r="M4" s="2" t="str">
        <f ca="1">"a² = "&amp;G4&amp;"² + "&amp;H4&amp;"² - 2∙"&amp;G4&amp;"∙"&amp;H4&amp;"∙cos("&amp;I4&amp;"°)"</f>
        <v>a² = 2,6² + 6,8² - 2∙2,6∙6,8∙cos(38,41°)</v>
      </c>
      <c r="N4" s="2" t="str">
        <f ca="1">"a = "&amp;ROUND(F4,2)</f>
        <v>a = 5,03</v>
      </c>
      <c r="O4" s="2" t="s">
        <v>25</v>
      </c>
      <c r="P4" s="2" t="str">
        <f>"b:a = sin(β) : sin(α) =&gt; sin(β) = b : a ∙ sin(α)"</f>
        <v>b:a = sin(β) : sin(α) =&gt; sin(β) = b : a ∙ sin(α)</v>
      </c>
      <c r="Q4" s="2" t="str">
        <f ca="1">"sin(β) = "&amp;G4&amp;" : "&amp;ROUND(F4,2)&amp;" ∙ sin("&amp;I4&amp;"°) =&gt; β = "&amp;ROUND(J4,2)&amp;"°"</f>
        <v>sin(β) = 2,6 : 5,03 ∙ sin(38,41°) =&gt; β = 18,74°</v>
      </c>
      <c r="R4" s="2" t="s">
        <v>26</v>
      </c>
      <c r="S4" t="str">
        <f ca="1">"γ = 180° - α - β = 180° - "&amp;I4&amp;"° - "&amp;ROUND(J4,2)&amp;"°"</f>
        <v>γ = 180° - α - β = 180° - 38,41° - 18,74°</v>
      </c>
      <c r="T4" s="2" t="str">
        <f ca="1">"γ = "&amp;ROUND(K4,2)&amp;"°"</f>
        <v>γ = 122,85°</v>
      </c>
      <c r="U4" t="str">
        <f ca="1">"b = "&amp;G4&amp;", c = "&amp;H4&amp;", α = "&amp;I4&amp;"°"</f>
        <v>b = 2,6, c = 6,8, α = 38,41°</v>
      </c>
    </row>
    <row r="5" spans="4:21" x14ac:dyDescent="0.25">
      <c r="D5">
        <f t="shared" ca="1" si="0"/>
        <v>0</v>
      </c>
      <c r="E5">
        <f t="shared" ca="1" si="1"/>
        <v>13</v>
      </c>
      <c r="F5" s="9">
        <f ca="1">ROUND(RAND()*6+1,2)+H5</f>
        <v>9.35</v>
      </c>
      <c r="G5">
        <f ca="1">F5*SIN(J5*2*PI()/360)/SIN(I5*2*PI()/360)</f>
        <v>13.978049281967799</v>
      </c>
      <c r="H5" s="9">
        <f ca="1">ROUND(RAND()*6+1,2)</f>
        <v>5.85</v>
      </c>
      <c r="I5" s="9">
        <f ca="1">ROUND(RAND()*60+10,2)</f>
        <v>29.61</v>
      </c>
      <c r="J5">
        <f ca="1">180-I5-K5</f>
        <v>132.38266261582947</v>
      </c>
      <c r="K5">
        <f ca="1">ASIN(H5/F5*SIN(I5/360*2*PI()))/2/PI()*360</f>
        <v>18.007337384170519</v>
      </c>
      <c r="L5" s="2" t="s">
        <v>31</v>
      </c>
      <c r="M5" s="2" t="str">
        <f>"c:a = sin(γ) : sin(α) =&gt; sin(γ) = c : a ∙ sin(α)"</f>
        <v>c:a = sin(γ) : sin(α) =&gt; sin(γ) = c : a ∙ sin(α)</v>
      </c>
      <c r="N5" s="2" t="str">
        <f ca="1">"sin(γ) = "&amp;H5&amp;" : "&amp;ROUND(F5,2)&amp;" ∙ sin("&amp;I5&amp;"°) =&gt; γ = "&amp;ROUND(K5,2)&amp;"°"</f>
        <v>sin(γ) = 5,85 : 9,35 ∙ sin(29,61°) =&gt; γ = 18,01°</v>
      </c>
      <c r="O5" s="2" t="s">
        <v>32</v>
      </c>
      <c r="P5" t="str">
        <f ca="1">"β = 180° - α - γ = 180° - "&amp;I5&amp;"° - "&amp;ROUND(K5,2)&amp;"°"</f>
        <v>β = 180° - α - γ = 180° - 29,61° - 18,01°</v>
      </c>
      <c r="Q5" t="str">
        <f ca="1">"β = "&amp;ROUND(J5,2)&amp;"°"</f>
        <v>β = 132,38°</v>
      </c>
      <c r="R5" s="2" t="s">
        <v>19</v>
      </c>
      <c r="S5" s="2" t="str">
        <f>"b:a = sin(β) : sin(α) =&gt; b = a ∙ sin(β) : sin(α)"</f>
        <v>b:a = sin(β) : sin(α) =&gt; b = a ∙ sin(β) : sin(α)</v>
      </c>
      <c r="T5" s="2" t="str">
        <f ca="1">"b = "&amp;F5&amp;" ∙ sin("&amp;ROUND(J5,2)&amp;"°) : sin("&amp;I5&amp;"°) = "&amp;ROUND(G5,2)</f>
        <v>b = 9,35 ∙ sin(132,38°) : sin(29,61°) = 13,98</v>
      </c>
      <c r="U5" t="str">
        <f ca="1">"a = "&amp;F5&amp;", c = "&amp;H5&amp;", α = "&amp;I5&amp;"°"</f>
        <v>a = 9,35, c = 5,85, α = 29,61°</v>
      </c>
    </row>
    <row r="6" spans="4:21" x14ac:dyDescent="0.25">
      <c r="D6">
        <f t="shared" ca="1" si="0"/>
        <v>0</v>
      </c>
      <c r="E6">
        <f t="shared" ca="1" si="1"/>
        <v>13</v>
      </c>
      <c r="F6" s="9">
        <f ca="1">ROUND(RAND()*6+1,2)</f>
        <v>6.98</v>
      </c>
      <c r="G6" s="9">
        <f ca="1">ROUND(RAND()*6+1,2)+F6</f>
        <v>10.56</v>
      </c>
      <c r="H6">
        <f ca="1">G6*SIN(K6/360*2*PI())/SIN(J6/360*2*PI())</f>
        <v>14.67830603442968</v>
      </c>
      <c r="I6">
        <f ca="1">ASIN(F6/G6*SIN(J6/360*2*PI()))*360/2/PI()</f>
        <v>26.162069469605893</v>
      </c>
      <c r="J6" s="9">
        <f ca="1">ROUND(RAND()*60+10,2)</f>
        <v>41.84</v>
      </c>
      <c r="K6">
        <f ca="1">180-I6-J6</f>
        <v>111.99793053039411</v>
      </c>
      <c r="L6" s="2" t="s">
        <v>33</v>
      </c>
      <c r="M6" s="2" t="str">
        <f>"a:b = sin(α) : sin(β) =&gt; sin(α) = a : b ∙ sin(β)"</f>
        <v>a:b = sin(α) : sin(β) =&gt; sin(α) = a : b ∙ sin(β)</v>
      </c>
      <c r="N6" s="2" t="str">
        <f ca="1">"sin(α) = "&amp;F6&amp;" : "&amp;ROUND(G6,2)&amp;" ∙ sin("&amp;J6&amp;"°) =&gt; α = "&amp;ROUND(I6,2)&amp;"°"</f>
        <v>sin(α) = 6,98 : 10,56 ∙ sin(41,84°) =&gt; α = 26,16°</v>
      </c>
      <c r="O6" s="2" t="s">
        <v>30</v>
      </c>
      <c r="P6" s="2" t="str">
        <f ca="1">"γ = 180° - α - β = 180° - "&amp;F6&amp;"° - "&amp;ROUND(G6,2)&amp;"°"</f>
        <v>γ = 180° - α - β = 180° - 6,98° - 10,56°</v>
      </c>
      <c r="Q6" s="2" t="str">
        <f ca="1">"γ = "&amp;ROUND(K6,2)&amp;"°"</f>
        <v>γ = 112°</v>
      </c>
      <c r="R6" s="2" t="s">
        <v>18</v>
      </c>
      <c r="S6" s="2" t="str">
        <f>"c:b = sin(γ) : sin(β) =&gt; c = b ∙ sin(γ) : sin(β)"</f>
        <v>c:b = sin(γ) : sin(β) =&gt; c = b ∙ sin(γ) : sin(β)</v>
      </c>
      <c r="T6" s="2" t="str">
        <f ca="1">"c = "&amp;G6&amp;" ∙ sin("&amp;ROUND(K6,2)&amp;"°) : sin("&amp;ROUND(J6,2)&amp;"°) = "&amp;ROUND(H6,2)</f>
        <v>c = 10,56 ∙ sin(112°) : sin(41,84°) = 14,68</v>
      </c>
      <c r="U6" t="str">
        <f ca="1">"a = "&amp;F6&amp;", b = "&amp;G6&amp;", β = "&amp;J6&amp;"°"</f>
        <v>a = 6,98, b = 10,56, β = 41,84°</v>
      </c>
    </row>
    <row r="7" spans="4:21" x14ac:dyDescent="0.25">
      <c r="D7">
        <f t="shared" ca="1" si="0"/>
        <v>0</v>
      </c>
      <c r="E7">
        <f t="shared" ca="1" si="1"/>
        <v>13</v>
      </c>
      <c r="F7">
        <f ca="1">G7*SIN(I7/360*2*PI())/SIN(J7/360*2*PI())</f>
        <v>6.1092128796388572</v>
      </c>
      <c r="G7" s="9">
        <f ca="1">ROUND(RAND()*6+1,2)+H7</f>
        <v>5.05</v>
      </c>
      <c r="H7" s="9">
        <f ca="1">ROUND(RAND()*6+1,2)</f>
        <v>3.35</v>
      </c>
      <c r="I7">
        <f ca="1">180-J7-K7</f>
        <v>91.011821393223272</v>
      </c>
      <c r="J7" s="9">
        <f ca="1">ROUND(RAND()*60+10,2)</f>
        <v>55.74</v>
      </c>
      <c r="K7">
        <f ca="1">ASIN(H7/G7*SIN(J7/360*2*PI()))*360/2/PI()</f>
        <v>33.248178606776712</v>
      </c>
      <c r="L7" s="2" t="s">
        <v>31</v>
      </c>
      <c r="M7" s="2" t="str">
        <f>"c:b = sin(γ) : sin(β) =&gt; sin(γ) = c : b ∙ sin(β)"</f>
        <v>c:b = sin(γ) : sin(β) =&gt; sin(γ) = c : b ∙ sin(β)</v>
      </c>
      <c r="N7" s="2" t="str">
        <f ca="1">"sin(γ) = "&amp;H7&amp;" : "&amp;ROUND(G7,2)&amp;" ∙ sin("&amp;J7&amp;"°) =&gt; γ = "&amp;ROUND(K7,2)&amp;"°"</f>
        <v>sin(γ) = 3,35 : 5,05 ∙ sin(55,74°) =&gt; γ = 33,25°</v>
      </c>
      <c r="O7" s="2" t="s">
        <v>34</v>
      </c>
      <c r="P7" t="str">
        <f ca="1">"α = 180° - β - γ = 180° - "&amp;J7&amp;"° - "&amp;ROUND(K7,2)&amp;"°"</f>
        <v>α = 180° - β - γ = 180° - 55,74° - 33,25°</v>
      </c>
      <c r="Q7" t="str">
        <f ca="1">"α = "&amp;ROUND(I7,2)&amp;"°"</f>
        <v>α = 91,01°</v>
      </c>
      <c r="R7" s="2" t="s">
        <v>35</v>
      </c>
      <c r="S7" s="2" t="str">
        <f>"a:b = sin(α) : sin(β) =&gt; a = b ∙ sin(α) : sin(β)"</f>
        <v>a:b = sin(α) : sin(β) =&gt; a = b ∙ sin(α) : sin(β)</v>
      </c>
      <c r="T7" s="2" t="str">
        <f ca="1">"a = "&amp;G7&amp;" ∙ sin("&amp;ROUND(I7,2)&amp;"°) : sin("&amp;J7&amp;"°) = "&amp;ROUND(F7,2)</f>
        <v>a = 5,05 ∙ sin(91,01°) : sin(55,74°) = 6,11</v>
      </c>
      <c r="U7" t="str">
        <f ca="1">"b = "&amp;G7&amp;", c = "&amp;H7&amp;", β = "&amp;J7&amp;"°"</f>
        <v>b = 5,05, c = 3,35, β = 55,74°</v>
      </c>
    </row>
    <row r="8" spans="4:21" x14ac:dyDescent="0.25">
      <c r="D8">
        <f t="shared" ca="1" si="0"/>
        <v>0.94260509918924495</v>
      </c>
      <c r="E8">
        <f t="shared" ca="1" si="1"/>
        <v>1</v>
      </c>
      <c r="F8" s="9">
        <f ca="1">ROUND(RAND()*6+1,2)</f>
        <v>5.59</v>
      </c>
      <c r="G8" s="10">
        <f ca="1">SQRT(F8^2+H8^2-2*F8*H8*COS(J8/360*2*PI()))</f>
        <v>4.4217510455806304</v>
      </c>
      <c r="H8" s="9">
        <f ca="1">ROUND(RAND()*6+1,2)</f>
        <v>6.67</v>
      </c>
      <c r="I8">
        <f ca="1">ASIN(F8/G8*SIN(J8/360*2*PI()))*360/2/PI()</f>
        <v>56.224612792079199</v>
      </c>
      <c r="J8" s="9">
        <f ca="1">ROUND(RAND()*60+10,2)</f>
        <v>41.11</v>
      </c>
      <c r="K8">
        <f ca="1">180-I8-J8</f>
        <v>82.665387207920801</v>
      </c>
      <c r="L8" s="2" t="s">
        <v>23</v>
      </c>
      <c r="M8" s="2" t="str">
        <f ca="1">"b² = "&amp;F8&amp;"² + "&amp;H8&amp;"² - 2∙"&amp;F8&amp;"∙"&amp;H8&amp;"∙cos("&amp;J8&amp;"°)"</f>
        <v>b² = 5,59² + 6,67² - 2∙5,59∙6,67∙cos(41,11°)</v>
      </c>
      <c r="N8" s="2" t="str">
        <f ca="1">"b = "&amp;ROUND(G8,2)</f>
        <v>b = 4,42</v>
      </c>
      <c r="O8" s="2" t="s">
        <v>28</v>
      </c>
      <c r="P8" s="2" t="str">
        <f>"a:b = sin(α) : sin(β) =&gt; sin(α) = a : b ∙ sin(β)"</f>
        <v>a:b = sin(α) : sin(β) =&gt; sin(α) = a : b ∙ sin(β)</v>
      </c>
      <c r="Q8" s="2" t="str">
        <f ca="1">"sin(α) = "&amp;F8&amp;" : "&amp;ROUND(G8,2)&amp;" ∙ sin("&amp;J8&amp;"°) =&gt; α = "&amp;ROUND(I8,2)&amp;"°"</f>
        <v>sin(α) = 5,59 : 4,42 ∙ sin(41,11°) =&gt; α = 56,22°</v>
      </c>
      <c r="R8" s="2" t="s">
        <v>26</v>
      </c>
      <c r="S8" t="str">
        <f ca="1">"γ = 180° - α - β = 180° - "&amp;ROUND(I8,2)&amp;"° - "&amp;ROUND(J8,2)&amp;"°"</f>
        <v>γ = 180° - α - β = 180° - 56,22° - 41,11°</v>
      </c>
      <c r="T8" s="2" t="str">
        <f ca="1">"γ = "&amp;ROUND(K8,2)&amp;"°"</f>
        <v>γ = 82,67°</v>
      </c>
      <c r="U8" t="str">
        <f ca="1">"a = "&amp;F8&amp;", c = "&amp;H8&amp;", β = "&amp;J8&amp;"°"</f>
        <v>a = 5,59, c = 6,67, β = 41,11°</v>
      </c>
    </row>
    <row r="9" spans="4:21" x14ac:dyDescent="0.25">
      <c r="D9">
        <f t="shared" ca="1" si="0"/>
        <v>0</v>
      </c>
      <c r="E9">
        <f t="shared" ca="1" si="1"/>
        <v>13</v>
      </c>
      <c r="F9" s="9">
        <f ca="1">ROUND(RAND()*6+1,2)</f>
        <v>2.1800000000000002</v>
      </c>
      <c r="G9" s="9">
        <f ca="1">ROUND(RAND()*6+1,2)</f>
        <v>6.21</v>
      </c>
      <c r="H9" s="10">
        <f ca="1">SQRT(F9^2+G9^2-2*F9*G9*COS(K9/360*2*PI()))</f>
        <v>5.4926613043096317</v>
      </c>
      <c r="I9">
        <f ca="1">ASIN(F9/H9*SIN(K9/360*2*PI()))*360/2/PI()</f>
        <v>20.301644985235384</v>
      </c>
      <c r="J9">
        <f ca="1">180-I9-K9</f>
        <v>98.748355014764613</v>
      </c>
      <c r="K9" s="9">
        <f ca="1">ROUND(RAND()*60+10,2)</f>
        <v>60.95</v>
      </c>
      <c r="L9" s="2" t="s">
        <v>22</v>
      </c>
      <c r="M9" s="2" t="str">
        <f ca="1">"c² = "&amp;F9&amp;"² + "&amp;G9&amp;"² - 2∙"&amp;F9&amp;"∙"&amp;G9&amp;"∙cos("&amp;K9&amp;"°)"</f>
        <v>c² = 2,18² + 6,21² - 2∙2,18∙6,21∙cos(60,95°)</v>
      </c>
      <c r="N9" s="2" t="str">
        <f ca="1">"c = "&amp;ROUND(H9,2)</f>
        <v>c = 5,49</v>
      </c>
      <c r="O9" s="2" t="s">
        <v>28</v>
      </c>
      <c r="P9" s="2" t="str">
        <f>"a:c = sin(α) : sin(γ) =&gt; sin(α) = a : c ∙ sin(γ)"</f>
        <v>a:c = sin(α) : sin(γ) =&gt; sin(α) = a : c ∙ sin(γ)</v>
      </c>
      <c r="Q9" s="2" t="str">
        <f ca="1">"sin(α) = "&amp;F9&amp;" : "&amp;ROUND(H9,2)&amp;" ∙ sin("&amp;K9&amp;"°) =&gt; α = "&amp;ROUND(I9,2)&amp;"°"</f>
        <v>sin(α) = 2,18 : 5,49 ∙ sin(60,95°) =&gt; α = 20,3°</v>
      </c>
      <c r="R9" s="2" t="s">
        <v>27</v>
      </c>
      <c r="S9" t="str">
        <f ca="1">"β = 180° - α - γ = 180° - "&amp;ROUND(I9,2)&amp;"° - "&amp;ROUND(K9,2)&amp;"°"</f>
        <v>β = 180° - α - γ = 180° - 20,3° - 60,95°</v>
      </c>
      <c r="T9" s="2" t="str">
        <f ca="1">"β = "&amp;ROUND(J9,2)&amp;"°"</f>
        <v>β = 98,75°</v>
      </c>
      <c r="U9" t="str">
        <f ca="1">"a = "&amp;F9&amp;", b = "&amp;G9&amp;", γ = "&amp;K9&amp;"°"</f>
        <v>a = 2,18, b = 6,21, γ = 60,95°</v>
      </c>
    </row>
    <row r="10" spans="4:21" x14ac:dyDescent="0.25">
      <c r="D10">
        <f t="shared" ca="1" si="0"/>
        <v>0</v>
      </c>
      <c r="E10">
        <f t="shared" ca="1" si="1"/>
        <v>13</v>
      </c>
      <c r="F10">
        <f ca="1">H10*SIN(I10/360*2*PI())/SIN(K10/360*2*PI())</f>
        <v>10.206644855464999</v>
      </c>
      <c r="G10" s="9">
        <f ca="1">ROUND(RAND()*6+1,2)</f>
        <v>4.8099999999999996</v>
      </c>
      <c r="H10" s="9">
        <f ca="1">ROUND(RAND()*6+1,2)+G10</f>
        <v>7.52</v>
      </c>
      <c r="I10">
        <f ca="1">180-J10-K10</f>
        <v>109.78651964271519</v>
      </c>
      <c r="J10">
        <f ca="1">ASIN(G10/H10*SIN(K10/360*2*PI()))*360/2/PI()</f>
        <v>26.323480357284797</v>
      </c>
      <c r="K10" s="9">
        <f ca="1">ROUND(RAND()*60+10,2)</f>
        <v>43.89</v>
      </c>
      <c r="L10" s="2" t="s">
        <v>29</v>
      </c>
      <c r="M10" s="2" t="str">
        <f>"b:c = sin(β) : sin(γ) =&gt; sin(β) = b : c ∙ sin(γ)"</f>
        <v>b:c = sin(β) : sin(γ) =&gt; sin(β) = b : c ∙ sin(γ)</v>
      </c>
      <c r="N10" s="2" t="str">
        <f ca="1">"sin(β) = "&amp;G10&amp;" : "&amp;ROUND(H10,2)&amp;" ∙ sin("&amp;K10&amp;"°) =&gt; β = "&amp;ROUND(J10,2)&amp;"°"</f>
        <v>sin(β) = 4,81 : 7,52 ∙ sin(43,89°) =&gt; β = 26,32°</v>
      </c>
      <c r="O10" s="2" t="s">
        <v>34</v>
      </c>
      <c r="P10" t="str">
        <f ca="1">"α = 180° - β - γ = 180° - "&amp;ROUND(J10,2)&amp;"° - "&amp;K10&amp;"°"</f>
        <v>α = 180° - β - γ = 180° - 26,32° - 43,89°</v>
      </c>
      <c r="Q10" t="str">
        <f ca="1">"α = "&amp;ROUND(I10,2)&amp;"°"</f>
        <v>α = 109,79°</v>
      </c>
      <c r="R10" s="2" t="s">
        <v>35</v>
      </c>
      <c r="S10" s="2" t="str">
        <f>"a:c = sin(α) : sin(γ) =&gt; a = c ∙ sin(α) : sin(γ)"</f>
        <v>a:c = sin(α) : sin(γ) =&gt; a = c ∙ sin(α) : sin(γ)</v>
      </c>
      <c r="T10" s="2" t="str">
        <f ca="1">"a = "&amp;H10&amp;" ∙ sin("&amp;ROUND(I10,2)&amp;"°) : sin("&amp;K10&amp;"°) = "&amp;ROUND(F10,2)</f>
        <v>a = 7,52 ∙ sin(109,79°) : sin(43,89°) = 10,21</v>
      </c>
      <c r="U10" t="str">
        <f ca="1">"b = "&amp;G10&amp;", c = "&amp;H10&amp;", γ = "&amp;K10&amp;"°"</f>
        <v>b = 4,81, c = 7,52, γ = 43,89°</v>
      </c>
    </row>
    <row r="11" spans="4:21" x14ac:dyDescent="0.25">
      <c r="D11">
        <f t="shared" ca="1" si="0"/>
        <v>0</v>
      </c>
      <c r="E11">
        <f t="shared" ca="1" si="1"/>
        <v>13</v>
      </c>
      <c r="F11" s="9">
        <f ca="1">ROUND(RAND()*6+1,2)</f>
        <v>3.62</v>
      </c>
      <c r="G11">
        <f ca="1">H11*SIN(J11/360*2*PI())/SIN(K11/360*2*PI())</f>
        <v>11.259052745774646</v>
      </c>
      <c r="H11" s="9">
        <f ca="1">ROUND(RAND()*6+1,2)+F11</f>
        <v>8.370000000000001</v>
      </c>
      <c r="I11">
        <f ca="1">ASIN(F11/H11*SIN(K11/360*2*PI()))*360/2/PI()</f>
        <v>12.901159231337035</v>
      </c>
      <c r="J11">
        <f ca="1">180-K11-I11</f>
        <v>136.01884076866298</v>
      </c>
      <c r="K11" s="9">
        <f ca="1">ROUND(RAND()*60+10,2)</f>
        <v>31.08</v>
      </c>
      <c r="L11" s="2" t="s">
        <v>33</v>
      </c>
      <c r="M11" s="2" t="str">
        <f>"a:c = sin(α) : sin(γ) =&gt; sin(α) = a : c ∙ sin(γ)"</f>
        <v>a:c = sin(α) : sin(γ) =&gt; sin(α) = a : c ∙ sin(γ)</v>
      </c>
      <c r="N11" s="2" t="str">
        <f ca="1">"sin(α) = "&amp;F11&amp;" : "&amp;ROUND(H11,2)&amp;" ∙ sin("&amp;K11&amp;"°) =&gt; α = "&amp;ROUND(I11,2)&amp;"°"</f>
        <v>sin(α) = 3,62 : 8,37 ∙ sin(31,08°) =&gt; α = 12,9°</v>
      </c>
      <c r="O11" s="2" t="s">
        <v>32</v>
      </c>
      <c r="P11" t="str">
        <f ca="1">"β = 180° - α - γ = 180° - "&amp;ROUND(I11,2)&amp;"° - "&amp;ROUND(K11,2)&amp;"°"</f>
        <v>β = 180° - α - γ = 180° - 12,9° - 31,08°</v>
      </c>
      <c r="Q11" t="str">
        <f ca="1">"β = "&amp;ROUND(J11,2)&amp;"°"</f>
        <v>β = 136,02°</v>
      </c>
      <c r="R11" s="2" t="s">
        <v>19</v>
      </c>
      <c r="S11" s="2" t="str">
        <f>"b:c = sin(β) : sin(γ) =&gt; b = c ∙ sin(β) : sin(γ)"</f>
        <v>b:c = sin(β) : sin(γ) =&gt; b = c ∙ sin(β) : sin(γ)</v>
      </c>
      <c r="T11" s="2" t="str">
        <f ca="1">"b = "&amp;H11&amp;" ∙ sin("&amp;ROUND(J11,2)&amp;"°) : sin("&amp;ROUND(K11,2)&amp;"°) = "&amp;ROUND(G11,2)</f>
        <v>b = 8,37 ∙ sin(136,02°) : sin(31,08°) = 11,26</v>
      </c>
      <c r="U11" t="str">
        <f ca="1">"a = "&amp;F11&amp;", c = "&amp;H11&amp;", γ = "&amp;K11&amp;"°"</f>
        <v>a = 3,62, c = 8,37, γ = 31,08°</v>
      </c>
    </row>
    <row r="12" spans="4:21" x14ac:dyDescent="0.25">
      <c r="D12">
        <f t="shared" ca="1" si="0"/>
        <v>0.5734557042345414</v>
      </c>
      <c r="E12">
        <f t="shared" ca="1" si="1"/>
        <v>8</v>
      </c>
      <c r="F12" s="9">
        <f ca="1">ROUND(RAND()*6+1,2)</f>
        <v>2.04</v>
      </c>
      <c r="G12">
        <f ca="1">F12*SIN(J12/360*2*PI())/SIN(I12/360*2*PI())</f>
        <v>1.4142779300118098</v>
      </c>
      <c r="H12">
        <f ca="1">G12*SIN(K12/360*2*PI())/SIN(J12/360*2*PI())</f>
        <v>2.0527573210575629</v>
      </c>
      <c r="I12" s="9">
        <f t="shared" ref="I12:K20" ca="1" si="2">ROUND(RAND()*60+10,2)</f>
        <v>69.3</v>
      </c>
      <c r="J12" s="9">
        <f t="shared" ca="1" si="2"/>
        <v>40.43</v>
      </c>
      <c r="K12">
        <f ca="1">180-I12-J12</f>
        <v>70.27000000000001</v>
      </c>
      <c r="L12" s="2" t="s">
        <v>13</v>
      </c>
      <c r="M12" t="str">
        <f ca="1">"γ = 180° - α - β = 180° - "&amp;I12&amp;"° - "&amp;J12&amp;"°"</f>
        <v>γ = 180° - α - β = 180° - 69,3° - 40,43°</v>
      </c>
      <c r="N12" s="2" t="str">
        <f ca="1">"γ = "&amp;K12&amp;"°"</f>
        <v>γ = 70,27°</v>
      </c>
      <c r="O12" s="2" t="s">
        <v>17</v>
      </c>
      <c r="P12" s="2" t="str">
        <f>"b:a = sin(β) : sin(α) =&gt; b = a ∙ sin(β) : sin(α)"</f>
        <v>b:a = sin(β) : sin(α) =&gt; b = a ∙ sin(β) : sin(α)</v>
      </c>
      <c r="Q12" s="2" t="str">
        <f ca="1">"b = "&amp;F12&amp;" ∙ sin("&amp;J12&amp;"°) : sin("&amp;I12&amp;"°) = "&amp;ROUND(G12,2)</f>
        <v>b = 2,04 ∙ sin(40,43°) : sin(69,3°) = 1,41</v>
      </c>
      <c r="R12" s="2" t="s">
        <v>18</v>
      </c>
      <c r="S12" s="2" t="str">
        <f>"c:a = sin(γ) : sin(α) =&gt; c = a ∙ sin(γ) : sin(α)"</f>
        <v>c:a = sin(γ) : sin(α) =&gt; c = a ∙ sin(γ) : sin(α)</v>
      </c>
      <c r="T12" s="2" t="str">
        <f ca="1">"c = "&amp;F12&amp;" ∙ sin("&amp;K12&amp;"°) : sin("&amp;I12&amp;"°) = "&amp;ROUND(H12,2)</f>
        <v>c = 2,04 ∙ sin(70,27°) : sin(69,3°) = 2,05</v>
      </c>
      <c r="U12" t="str">
        <f ca="1">"a = "&amp;F12&amp;", α = "&amp;I12&amp;"°, β = "&amp;J12&amp;"°"</f>
        <v>a = 2,04, α = 69,3°, β = 40,43°</v>
      </c>
    </row>
    <row r="13" spans="4:21" x14ac:dyDescent="0.25">
      <c r="D13">
        <f t="shared" ca="1" si="0"/>
        <v>0</v>
      </c>
      <c r="E13">
        <f t="shared" ca="1" si="1"/>
        <v>13</v>
      </c>
      <c r="F13">
        <f ca="1">G13*SIN(I13/360*2*PI())/SIN(J13/360*2*PI())</f>
        <v>3.0526850407195201</v>
      </c>
      <c r="G13" s="9">
        <f ca="1">ROUND(RAND()*6+1,2)</f>
        <v>3.59</v>
      </c>
      <c r="H13" s="2">
        <f ca="1">G13*SIN(K13/360*2*PI())/SIN(J13/360*2*PI())</f>
        <v>5.946772600822702</v>
      </c>
      <c r="I13" s="9">
        <f t="shared" ca="1" si="2"/>
        <v>24.24</v>
      </c>
      <c r="J13" s="9">
        <f t="shared" ca="1" si="2"/>
        <v>28.87</v>
      </c>
      <c r="K13">
        <f ca="1">180-I13-J13</f>
        <v>126.88999999999999</v>
      </c>
      <c r="L13" s="2" t="s">
        <v>13</v>
      </c>
      <c r="M13" t="str">
        <f ca="1">"γ = 180° - α - β = 180° - "&amp;I13&amp;"° - "&amp;J13&amp;"°"</f>
        <v>γ = 180° - α - β = 180° - 24,24° - 28,87°</v>
      </c>
      <c r="N13" s="2" t="str">
        <f ca="1">"γ = "&amp;K13&amp;"°"</f>
        <v>γ = 126,89°</v>
      </c>
      <c r="O13" s="2" t="s">
        <v>16</v>
      </c>
      <c r="P13" s="2" t="str">
        <f>"a:b = sin(α) : sin(β) =&gt; a = b ∙ sin(α) : sin(β)"</f>
        <v>a:b = sin(α) : sin(β) =&gt; a = b ∙ sin(α) : sin(β)</v>
      </c>
      <c r="Q13" s="2" t="str">
        <f ca="1">"a = "&amp;G13&amp;" ∙ sin("&amp;I13&amp;"°) : sin("&amp;J13&amp;"°) = "&amp;ROUND(F13,2)</f>
        <v>a = 3,59 ∙ sin(24,24°) : sin(28,87°) = 3,05</v>
      </c>
      <c r="R13" s="2" t="s">
        <v>18</v>
      </c>
      <c r="S13" s="2" t="str">
        <f>"c:b = sin(γ) : sin(β) =&gt; c = b ∙ sin(γ) : sin(β)"</f>
        <v>c:b = sin(γ) : sin(β) =&gt; c = b ∙ sin(γ) : sin(β)</v>
      </c>
      <c r="T13" s="2" t="str">
        <f ca="1">"c = "&amp;G13&amp;" ∙ sin("&amp;K13&amp;"°) : sin("&amp;J13&amp;"°) = "&amp;ROUND(H13,2)</f>
        <v>c = 3,59 ∙ sin(126,89°) : sin(28,87°) = 5,95</v>
      </c>
      <c r="U13" t="str">
        <f ca="1">"b = "&amp;G13&amp;", α = "&amp;I13&amp;"°, β = "&amp;J13&amp;"°"</f>
        <v>b = 3,59, α = 24,24°, β = 28,87°</v>
      </c>
    </row>
    <row r="14" spans="4:21" x14ac:dyDescent="0.25">
      <c r="D14">
        <f t="shared" ca="1" si="0"/>
        <v>0</v>
      </c>
      <c r="E14">
        <f t="shared" ca="1" si="1"/>
        <v>13</v>
      </c>
      <c r="F14">
        <f ca="1">H14*SIN(I14/360*2*PI())/SIN(K14/360*2*PI())</f>
        <v>1.6379621706598466</v>
      </c>
      <c r="G14">
        <f ca="1">H14*SIN(J14/360*2*PI())/SIN(K14/360*2*PI())</f>
        <v>1.102643772385443</v>
      </c>
      <c r="H14" s="9">
        <f ca="1">ROUND(RAND()*6+1,2)</f>
        <v>2.4500000000000002</v>
      </c>
      <c r="I14" s="9">
        <f t="shared" ca="1" si="2"/>
        <v>32.92</v>
      </c>
      <c r="J14" s="9">
        <f t="shared" ca="1" si="2"/>
        <v>21.46</v>
      </c>
      <c r="K14">
        <f ca="1">180-I14-J14</f>
        <v>125.61999999999998</v>
      </c>
      <c r="L14" s="2" t="s">
        <v>13</v>
      </c>
      <c r="M14" t="str">
        <f ca="1">"γ = 180° - α - β = 180° - "&amp;I14&amp;"° - "&amp;J14&amp;"°"</f>
        <v>γ = 180° - α - β = 180° - 32,92° - 21,46°</v>
      </c>
      <c r="N14" s="2" t="str">
        <f ca="1">"γ = "&amp;K14&amp;"°"</f>
        <v>γ = 125,62°</v>
      </c>
      <c r="O14" s="2" t="s">
        <v>16</v>
      </c>
      <c r="P14" s="2" t="str">
        <f>"a:c = sin(α) : sin(γ) =&gt; a = c ∙ sin(α) : sin(γ)"</f>
        <v>a:c = sin(α) : sin(γ) =&gt; a = c ∙ sin(α) : sin(γ)</v>
      </c>
      <c r="Q14" s="2" t="str">
        <f ca="1">"a = "&amp;H14&amp;" ∙ sin("&amp;I14&amp;"°) : sin("&amp;K14&amp;"°) = "&amp;ROUND(F14,2)</f>
        <v>a = 2,45 ∙ sin(32,92°) : sin(125,62°) = 1,64</v>
      </c>
      <c r="R14" s="2" t="s">
        <v>19</v>
      </c>
      <c r="S14" s="2" t="str">
        <f>"b:c = sin(β) : sin(γ) =&gt; b = c ∙ sin(β) : sin(γ)"</f>
        <v>b:c = sin(β) : sin(γ) =&gt; b = c ∙ sin(β) : sin(γ)</v>
      </c>
      <c r="T14" s="2" t="str">
        <f ca="1">"b = "&amp;H14&amp;" ∙ sin("&amp;J14&amp;"°) : sin("&amp;K14&amp;"°) = "&amp;ROUND(G14,2)</f>
        <v>b = 2,45 ∙ sin(21,46°) : sin(125,62°) = 1,1</v>
      </c>
      <c r="U14" t="str">
        <f ca="1">"c = "&amp;H14&amp;", α = "&amp;I14&amp;"°, β = "&amp;J14&amp;"°"</f>
        <v>c = 2,45, α = 32,92°, β = 21,46°</v>
      </c>
    </row>
    <row r="15" spans="4:21" x14ac:dyDescent="0.25">
      <c r="D15">
        <f t="shared" ca="1" si="0"/>
        <v>0</v>
      </c>
      <c r="E15">
        <f t="shared" ca="1" si="1"/>
        <v>13</v>
      </c>
      <c r="F15" s="9">
        <f ca="1">ROUND(RAND()*6+1,2)</f>
        <v>3.05</v>
      </c>
      <c r="G15">
        <f ca="1">F15*SIN(J15/360*2*PI())/SIN(I15/360*2*PI())</f>
        <v>0.81610359751913664</v>
      </c>
      <c r="H15">
        <f ca="1">G15*SIN(K15/360*2*PI())/SIN(J15/360*2*PI())</f>
        <v>2.7877206050607088</v>
      </c>
      <c r="I15">
        <f ca="1">180-J15-K15</f>
        <v>100.96000000000001</v>
      </c>
      <c r="J15" s="9">
        <f t="shared" ca="1" si="2"/>
        <v>15.23</v>
      </c>
      <c r="K15" s="9">
        <f t="shared" ca="1" si="2"/>
        <v>63.81</v>
      </c>
      <c r="L15" s="2" t="s">
        <v>14</v>
      </c>
      <c r="M15" t="str">
        <f ca="1">"α = 180° - β - γ = 180° - "&amp;J15&amp;"° - "&amp;K15&amp;"°"</f>
        <v>α = 180° - β - γ = 180° - 15,23° - 63,81°</v>
      </c>
      <c r="N15" t="str">
        <f ca="1">"α = "&amp;I15&amp;"°"</f>
        <v>α = 100,96°</v>
      </c>
      <c r="O15" s="2" t="s">
        <v>17</v>
      </c>
      <c r="P15" s="2" t="str">
        <f>"b:a = sin(β) : sin(α) =&gt; b = a ∙ sin(β) : sin(α)"</f>
        <v>b:a = sin(β) : sin(α) =&gt; b = a ∙ sin(β) : sin(α)</v>
      </c>
      <c r="Q15" s="2" t="str">
        <f ca="1">"b = "&amp;F15&amp;" ∙ sin("&amp;J15&amp;"°) : sin("&amp;I15&amp;"°) = "&amp;ROUND(G15,2)</f>
        <v>b = 3,05 ∙ sin(15,23°) : sin(100,96°) = 0,82</v>
      </c>
      <c r="R15" s="2" t="s">
        <v>18</v>
      </c>
      <c r="S15" s="2" t="str">
        <f>"c:a = sin(γ) : sin(α) =&gt; c = a ∙ sin(γ) : sin(α)"</f>
        <v>c:a = sin(γ) : sin(α) =&gt; c = a ∙ sin(γ) : sin(α)</v>
      </c>
      <c r="T15" s="2" t="str">
        <f ca="1">"c = "&amp;F15&amp;" ∙ sin("&amp;K15&amp;"°) : sin("&amp;I15&amp;"°) = "&amp;ROUND(H15,2)</f>
        <v>c = 3,05 ∙ sin(63,81°) : sin(100,96°) = 2,79</v>
      </c>
      <c r="U15" t="str">
        <f ca="1">"a = "&amp;F15&amp;", β = "&amp;J15&amp;"°, γ = "&amp;K15&amp;"°"</f>
        <v>a = 3,05, β = 15,23°, γ = 63,81°</v>
      </c>
    </row>
    <row r="16" spans="4:21" x14ac:dyDescent="0.25">
      <c r="D16">
        <f t="shared" ca="1" si="0"/>
        <v>0</v>
      </c>
      <c r="E16">
        <f t="shared" ca="1" si="1"/>
        <v>13</v>
      </c>
      <c r="F16">
        <f ca="1">G16*SIN(I16/360*2*PI())/SIN(J16/360*2*PI())</f>
        <v>4.748902538574046</v>
      </c>
      <c r="G16" s="9">
        <f ca="1">ROUND(RAND()*6+1,2)</f>
        <v>1.98</v>
      </c>
      <c r="H16" s="2">
        <f ca="1">G16*SIN(K16/360*2*PI())/SIN(J16/360*2*PI())</f>
        <v>3.0364491600265384</v>
      </c>
      <c r="I16">
        <f ca="1">180-J16-K16</f>
        <v>141.51000000000002</v>
      </c>
      <c r="J16" s="9">
        <f t="shared" ca="1" si="2"/>
        <v>15.04</v>
      </c>
      <c r="K16" s="9">
        <f t="shared" ca="1" si="2"/>
        <v>23.45</v>
      </c>
      <c r="L16" s="2" t="s">
        <v>14</v>
      </c>
      <c r="M16" t="str">
        <f ca="1">"α = 180° - β - γ = 180° - "&amp;J16&amp;"° - "&amp;K16&amp;"°"</f>
        <v>α = 180° - β - γ = 180° - 15,04° - 23,45°</v>
      </c>
      <c r="N16" t="str">
        <f ca="1">"α = "&amp;I16&amp;"°"</f>
        <v>α = 141,51°</v>
      </c>
      <c r="O16" s="2" t="s">
        <v>16</v>
      </c>
      <c r="P16" s="2" t="str">
        <f>"a:b = sin(α) : sin(β) =&gt; a = b ∙ sin(α) : sin(β)"</f>
        <v>a:b = sin(α) : sin(β) =&gt; a = b ∙ sin(α) : sin(β)</v>
      </c>
      <c r="Q16" s="2" t="str">
        <f ca="1">"a = "&amp;G16&amp;" ∙ sin("&amp;I16&amp;"°) : sin("&amp;J16&amp;"°) = "&amp;ROUND(F16,2)</f>
        <v>a = 1,98 ∙ sin(141,51°) : sin(15,04°) = 4,75</v>
      </c>
      <c r="R16" s="2" t="s">
        <v>18</v>
      </c>
      <c r="S16" s="2" t="str">
        <f>"c:b = sin(γ) : sin(β) =&gt; c = b ∙ sin(γ) : sin(β)"</f>
        <v>c:b = sin(γ) : sin(β) =&gt; c = b ∙ sin(γ) : sin(β)</v>
      </c>
      <c r="T16" s="2" t="str">
        <f ca="1">"c = "&amp;G16&amp;" ∙ sin("&amp;K16&amp;"°) : sin("&amp;J16&amp;"°) = "&amp;ROUND(H16,2)</f>
        <v>c = 1,98 ∙ sin(23,45°) : sin(15,04°) = 3,04</v>
      </c>
      <c r="U16" t="str">
        <f ca="1">"b = "&amp;G16&amp;", β = "&amp;J16&amp;"°, γ = "&amp;K16&amp;"°"</f>
        <v>b = 1,98, β = 15,04°, γ = 23,45°</v>
      </c>
    </row>
    <row r="17" spans="4:21" x14ac:dyDescent="0.25">
      <c r="D17">
        <f t="shared" ca="1" si="0"/>
        <v>0.89592292440226828</v>
      </c>
      <c r="E17">
        <f t="shared" ca="1" si="1"/>
        <v>3</v>
      </c>
      <c r="F17">
        <f ca="1">H17*SIN(I17/360*2*PI())/SIN(K17/360*2*PI())</f>
        <v>8.3836096088856387</v>
      </c>
      <c r="G17">
        <f ca="1">H17*SIN(J17/360*2*PI())/SIN(K17/360*2*PI())</f>
        <v>6.8070749443935208</v>
      </c>
      <c r="H17" s="9">
        <f ca="1">ROUND(RAND()*6+1,2)</f>
        <v>5.96</v>
      </c>
      <c r="I17">
        <f ca="1">180-J17-K17</f>
        <v>81.800000000000011</v>
      </c>
      <c r="J17" s="9">
        <f t="shared" ca="1" si="2"/>
        <v>53.48</v>
      </c>
      <c r="K17" s="9">
        <f t="shared" ca="1" si="2"/>
        <v>44.72</v>
      </c>
      <c r="L17" s="2" t="s">
        <v>14</v>
      </c>
      <c r="M17" t="str">
        <f ca="1">"α = 180° - β - γ = 180° - "&amp;J17&amp;"° - "&amp;K17&amp;"°"</f>
        <v>α = 180° - β - γ = 180° - 53,48° - 44,72°</v>
      </c>
      <c r="N17" t="str">
        <f ca="1">"α = "&amp;I17&amp;"°"</f>
        <v>α = 81,8°</v>
      </c>
      <c r="O17" s="2" t="s">
        <v>16</v>
      </c>
      <c r="P17" s="2" t="str">
        <f>"a:c = sin(α) : sin(γ) =&gt; a = c ∙ sin(α) : sin(γ)"</f>
        <v>a:c = sin(α) : sin(γ) =&gt; a = c ∙ sin(α) : sin(γ)</v>
      </c>
      <c r="Q17" s="2" t="str">
        <f ca="1">"a = "&amp;H17&amp;" ∙ sin("&amp;I17&amp;"°) : sin("&amp;K17&amp;"°) = "&amp;ROUND(F17,2)</f>
        <v>a = 5,96 ∙ sin(81,8°) : sin(44,72°) = 8,38</v>
      </c>
      <c r="R17" s="2" t="s">
        <v>19</v>
      </c>
      <c r="S17" s="2" t="str">
        <f>"b:c = sin(β) : sin(γ) =&gt; b = c ∙ sin(β) : sin(γ)"</f>
        <v>b:c = sin(β) : sin(γ) =&gt; b = c ∙ sin(β) : sin(γ)</v>
      </c>
      <c r="T17" s="2" t="str">
        <f ca="1">"b = "&amp;H17&amp;" ∙ sin("&amp;J17&amp;"°) : sin("&amp;K17&amp;"°) = "&amp;ROUND(G17,2)</f>
        <v>b = 5,96 ∙ sin(53,48°) : sin(44,72°) = 6,81</v>
      </c>
      <c r="U17" t="str">
        <f ca="1">"c = "&amp;H17&amp;", β = "&amp;J17&amp;"°, γ = "&amp;K17&amp;"°"</f>
        <v>c = 5,96, β = 53,48°, γ = 44,72°</v>
      </c>
    </row>
    <row r="18" spans="4:21" ht="14.5" x14ac:dyDescent="0.35">
      <c r="D18">
        <f t="shared" ca="1" si="0"/>
        <v>0</v>
      </c>
      <c r="E18">
        <f t="shared" ca="1" si="1"/>
        <v>13</v>
      </c>
      <c r="F18" s="9">
        <f ca="1">ROUND(RAND()*6+1,2)</f>
        <v>3.77</v>
      </c>
      <c r="G18">
        <f ca="1">F18*SIN(J18/360*2*PI())/SIN(I18/360*2*PI())</f>
        <v>5.709754188649697</v>
      </c>
      <c r="H18">
        <f ca="1">G18*SIN(K18/360*2*PI())/SIN(J18/360*2*PI())</f>
        <v>3.3300546859778293</v>
      </c>
      <c r="I18" s="9">
        <f t="shared" ca="1" si="2"/>
        <v>39.18</v>
      </c>
      <c r="J18" s="8">
        <f ca="1">180-I18-K18</f>
        <v>106.89999999999999</v>
      </c>
      <c r="K18" s="9">
        <f t="shared" ca="1" si="2"/>
        <v>33.92</v>
      </c>
      <c r="L18" s="2" t="s">
        <v>15</v>
      </c>
      <c r="M18" t="str">
        <f ca="1">"β = 180° - α - γ = 180° - "&amp;I18&amp;"° - "&amp;K18&amp;"°"</f>
        <v>β = 180° - α - γ = 180° - 39,18° - 33,92°</v>
      </c>
      <c r="N18" t="str">
        <f ca="1">"β = "&amp;J18&amp;"°"</f>
        <v>β = 106,9°</v>
      </c>
      <c r="O18" s="2" t="s">
        <v>17</v>
      </c>
      <c r="P18" s="2" t="str">
        <f>"b:a = sin(β) : sin(α) =&gt; b = a ∙ sin(β) : sin(α)"</f>
        <v>b:a = sin(β) : sin(α) =&gt; b = a ∙ sin(β) : sin(α)</v>
      </c>
      <c r="Q18" s="2" t="str">
        <f ca="1">"b = "&amp;F18&amp;" ∙ sin("&amp;J18&amp;"°) : sin("&amp;I18&amp;"°) = "&amp;ROUND(G18,2)</f>
        <v>b = 3,77 ∙ sin(106,9°) : sin(39,18°) = 5,71</v>
      </c>
      <c r="R18" s="2" t="s">
        <v>18</v>
      </c>
      <c r="S18" s="2" t="str">
        <f>"c:a = sin(γ) : sin(α) =&gt; c = a ∙ sin(γ) : sin(α)"</f>
        <v>c:a = sin(γ) : sin(α) =&gt; c = a ∙ sin(γ) : sin(α)</v>
      </c>
      <c r="T18" s="2" t="str">
        <f ca="1">"c = "&amp;F18&amp;" ∙ sin("&amp;K18&amp;"°) : sin("&amp;I18&amp;"°) = "&amp;ROUND(H18,2)</f>
        <v>c = 3,77 ∙ sin(33,92°) : sin(39,18°) = 3,33</v>
      </c>
      <c r="U18" t="str">
        <f ca="1">"a = "&amp;F18&amp;", α = "&amp;I18&amp;"°, γ = "&amp;K18&amp;"°"</f>
        <v>a = 3,77, α = 39,18°, γ = 33,92°</v>
      </c>
    </row>
    <row r="19" spans="4:21" ht="14.5" x14ac:dyDescent="0.35">
      <c r="D19">
        <f t="shared" ca="1" si="0"/>
        <v>0.78777852821236605</v>
      </c>
      <c r="E19">
        <f t="shared" ca="1" si="1"/>
        <v>5</v>
      </c>
      <c r="F19">
        <f ca="1">G19*SIN(I19/360*2*PI())/SIN(J19/360*2*PI())</f>
        <v>2.0623339472599183</v>
      </c>
      <c r="G19" s="9">
        <f ca="1">ROUND(RAND()*6+1,2)</f>
        <v>2.6</v>
      </c>
      <c r="H19" s="2">
        <f ca="1">G19*SIN(K19/360*2*PI())/SIN(J19/360*2*PI())</f>
        <v>2.0748765321926608</v>
      </c>
      <c r="I19" s="9">
        <f t="shared" ca="1" si="2"/>
        <v>50.85</v>
      </c>
      <c r="J19" s="8">
        <f ca="1">180-I19-K19</f>
        <v>77.87</v>
      </c>
      <c r="K19" s="9">
        <f t="shared" ca="1" si="2"/>
        <v>51.28</v>
      </c>
      <c r="L19" s="2" t="s">
        <v>15</v>
      </c>
      <c r="M19" t="str">
        <f ca="1">"β = 180° - α - γ = 180° - "&amp;I19&amp;"° - "&amp;K19&amp;"°"</f>
        <v>β = 180° - α - γ = 180° - 50,85° - 51,28°</v>
      </c>
      <c r="N19" t="str">
        <f ca="1">"β = "&amp;J19&amp;"°"</f>
        <v>β = 77,87°</v>
      </c>
      <c r="O19" s="2" t="s">
        <v>16</v>
      </c>
      <c r="P19" s="2" t="str">
        <f>"a:b = sin(α) : sin(β) =&gt; a = b ∙ sin(α) : sin(β)"</f>
        <v>a:b = sin(α) : sin(β) =&gt; a = b ∙ sin(α) : sin(β)</v>
      </c>
      <c r="Q19" s="2" t="str">
        <f ca="1">"a = "&amp;G19&amp;" ∙ sin("&amp;I19&amp;"°) : sin("&amp;J19&amp;"°) = "&amp;ROUND(F19,2)</f>
        <v>a = 2,6 ∙ sin(50,85°) : sin(77,87°) = 2,06</v>
      </c>
      <c r="R19" s="2" t="s">
        <v>18</v>
      </c>
      <c r="S19" s="2" t="str">
        <f>"c:b = sin(γ) : sin(β) =&gt; c = b ∙ sin(γ) : sin(β)"</f>
        <v>c:b = sin(γ) : sin(β) =&gt; c = b ∙ sin(γ) : sin(β)</v>
      </c>
      <c r="T19" s="2" t="str">
        <f ca="1">"c = "&amp;G19&amp;" ∙ sin("&amp;K19&amp;"°) : sin("&amp;J19&amp;"°) = "&amp;ROUND(H19,2)</f>
        <v>c = 2,6 ∙ sin(51,28°) : sin(77,87°) = 2,07</v>
      </c>
      <c r="U19" t="str">
        <f ca="1">"b = "&amp;G19&amp;", α = "&amp;I19&amp;"°, γ = "&amp;K19&amp;"°"</f>
        <v>b = 2,6, α = 50,85°, γ = 51,28°</v>
      </c>
    </row>
    <row r="20" spans="4:21" ht="14.5" x14ac:dyDescent="0.35">
      <c r="D20">
        <f t="shared" ca="1" si="0"/>
        <v>0</v>
      </c>
      <c r="E20">
        <f t="shared" ca="1" si="1"/>
        <v>13</v>
      </c>
      <c r="F20">
        <f ca="1">H20*SIN(I20/360*2*PI())/SIN(K20/360*2*PI())</f>
        <v>5.1891451248155871</v>
      </c>
      <c r="G20">
        <f ca="1">H20*SIN(J20/360*2*PI())/SIN(K20/360*2*PI())</f>
        <v>8.0237300549400619</v>
      </c>
      <c r="H20" s="9">
        <f ca="1">ROUND(RAND()*6+1,2)</f>
        <v>4.66</v>
      </c>
      <c r="I20" s="9">
        <f t="shared" ca="1" si="2"/>
        <v>37.700000000000003</v>
      </c>
      <c r="J20" s="8">
        <f ca="1">180-I20-K20</f>
        <v>108.99000000000001</v>
      </c>
      <c r="K20" s="9">
        <f t="shared" ca="1" si="2"/>
        <v>33.31</v>
      </c>
      <c r="L20" s="2" t="s">
        <v>15</v>
      </c>
      <c r="M20" t="str">
        <f ca="1">"β = 180° - α - γ = 180° - "&amp;I20&amp;"° - "&amp;K20&amp;"°"</f>
        <v>β = 180° - α - γ = 180° - 37,7° - 33,31°</v>
      </c>
      <c r="N20" t="str">
        <f ca="1">"β = "&amp;J20&amp;"°"</f>
        <v>β = 108,99°</v>
      </c>
      <c r="O20" s="2" t="s">
        <v>16</v>
      </c>
      <c r="P20" s="2" t="str">
        <f>"a:c = sin(α) : sin(γ) =&gt; a = c ∙ sin(α) : sin(γ)"</f>
        <v>a:c = sin(α) : sin(γ) =&gt; a = c ∙ sin(α) : sin(γ)</v>
      </c>
      <c r="Q20" s="2" t="str">
        <f ca="1">"a = "&amp;H20&amp;" ∙ sin("&amp;I20&amp;"°) : sin("&amp;K20&amp;"°) = "&amp;ROUND(F20,2)</f>
        <v>a = 4,66 ∙ sin(37,7°) : sin(33,31°) = 5,19</v>
      </c>
      <c r="R20" s="2" t="s">
        <v>19</v>
      </c>
      <c r="S20" s="2" t="str">
        <f>"b:c = sin(β) : sin(γ) =&gt; b = c ∙ sin(β) : sin(γ)"</f>
        <v>b:c = sin(β) : sin(γ) =&gt; b = c ∙ sin(β) : sin(γ)</v>
      </c>
      <c r="T20" s="2" t="str">
        <f ca="1">"b = "&amp;H20&amp;" ∙ sin("&amp;J20&amp;"°) : sin("&amp;K20&amp;"°) = "&amp;ROUND(G20,2)</f>
        <v>b = 4,66 ∙ sin(108,99°) : sin(33,31°) = 8,02</v>
      </c>
      <c r="U20" t="str">
        <f ca="1">"c = "&amp;H20&amp;", α = "&amp;I20&amp;"°, γ = "&amp;K20&amp;"°"</f>
        <v>c = 4,66, α = 37,7°, γ = 33,31°</v>
      </c>
    </row>
    <row r="21" spans="4:21" x14ac:dyDescent="0.25">
      <c r="D21">
        <f t="shared" ca="1" si="0"/>
        <v>0</v>
      </c>
      <c r="E21">
        <f t="shared" ca="1" si="1"/>
        <v>13</v>
      </c>
      <c r="F21" s="9">
        <f ca="1">ROUND(RAND()*6+1,2)+G21</f>
        <v>5.04</v>
      </c>
      <c r="G21" s="9">
        <f ca="1">ROUND(RAND()*6+1,2)</f>
        <v>1.08</v>
      </c>
      <c r="H21">
        <f ca="1">G21*SIN(K21/360*2*PI())/SIN(J21/360*2*PI())</f>
        <v>5.9773591861433086</v>
      </c>
      <c r="I21" s="9">
        <f ca="1">ROUND(RAND()*60+10,2)</f>
        <v>27.1</v>
      </c>
      <c r="J21">
        <f ca="1">ASIN(G21/F21*SIN(I21/360*2*PI()))*360/2/PI()</f>
        <v>5.6019496915936537</v>
      </c>
      <c r="K21">
        <f ca="1">180-I21-J21</f>
        <v>147.29805030840635</v>
      </c>
      <c r="L21" s="2" t="s">
        <v>29</v>
      </c>
      <c r="M21" s="2" t="str">
        <f>"b:a = sin(β) : sin(α) =&gt; sin(β) = b : a ∙ sin(α)"</f>
        <v>b:a = sin(β) : sin(α) =&gt; sin(β) = b : a ∙ sin(α)</v>
      </c>
      <c r="N21" s="2" t="str">
        <f ca="1">"sin(β) = "&amp;G21&amp;" : "&amp;ROUND(F21,2)&amp;" ∙ sin("&amp;I21&amp;"°) =&gt; β = "&amp;ROUND(J21,2)&amp;"°"</f>
        <v>sin(β) = 1,08 : 5,04 ∙ sin(27,1°) =&gt; β = 5,6°</v>
      </c>
      <c r="O21" s="2" t="s">
        <v>30</v>
      </c>
      <c r="P21" s="2" t="str">
        <f ca="1">"γ = 180° - α - β = 180° - "&amp;ROUND(I21,2)&amp;"° - "&amp;ROUND(J21,2)&amp;"°"</f>
        <v>γ = 180° - α - β = 180° - 27,1° - 5,6°</v>
      </c>
      <c r="Q21" s="2" t="str">
        <f ca="1">"γ = "&amp;ROUND(K21,2)&amp;"°"</f>
        <v>γ = 147,3°</v>
      </c>
      <c r="R21" s="2" t="s">
        <v>18</v>
      </c>
      <c r="S21" s="2" t="str">
        <f>"c:a = sin(γ) : sin(α) =&gt; c = a ∙ sin(γ) : sin(α)"</f>
        <v>c:a = sin(γ) : sin(α) =&gt; c = a ∙ sin(γ) : sin(α)</v>
      </c>
      <c r="T21" s="2" t="str">
        <f ca="1">"c = "&amp;F21&amp;" ∙ sin("&amp;ROUND(K21,2)&amp;"°) : sin("&amp;ROUND(I21,2)&amp;"°) = "&amp;ROUND(H21,2)</f>
        <v>c = 5,04 ∙ sin(147,3°) : sin(27,1°) = 5,98</v>
      </c>
      <c r="U21" t="str">
        <f ca="1">"a = "&amp;F21&amp;", b = "&amp;G21&amp;", α = "&amp;I21&amp;"°"</f>
        <v>a = 5,04, b = 1,08, α = 27,1°</v>
      </c>
    </row>
    <row r="22" spans="4:21" x14ac:dyDescent="0.25">
      <c r="D22">
        <f ca="1">IF(AND(I22&lt;90,J22&lt;90,K22&lt;90),RAND(),0)</f>
        <v>0.47040021117578235</v>
      </c>
      <c r="E22">
        <f t="shared" ca="1" si="1"/>
        <v>11</v>
      </c>
      <c r="F22" s="9">
        <f ca="1">ROUND(RAND()*6+1,2)+G22</f>
        <v>13.03</v>
      </c>
      <c r="G22" s="9">
        <f ca="1">ROUND(RAND()*6+1,2)</f>
        <v>6.06</v>
      </c>
      <c r="H22">
        <f ca="1">G22*SIN(K22/360*2*PI())/SIN(J22/360*2*PI())</f>
        <v>13.970257704562529</v>
      </c>
      <c r="I22" s="9">
        <f ca="1">ROUND(RAND()*60+10,2)</f>
        <v>68.48</v>
      </c>
      <c r="J22">
        <f ca="1">ASIN(G22/F22*SIN(I22/360*2*PI()))*360/2/PI()</f>
        <v>25.636465078659711</v>
      </c>
      <c r="K22">
        <f ca="1">180-I22-J22</f>
        <v>85.883534921340285</v>
      </c>
      <c r="L22" s="2" t="s">
        <v>29</v>
      </c>
      <c r="M22" s="2" t="str">
        <f>"b:a = sin(β) : sin(α) =&gt; sin(β) = b : a ∙ sin(α)"</f>
        <v>b:a = sin(β) : sin(α) =&gt; sin(β) = b : a ∙ sin(α)</v>
      </c>
      <c r="N22" s="2" t="str">
        <f ca="1">"sin(β) = "&amp;G22&amp;" : "&amp;ROUND(F22,2)&amp;" ∙ sin("&amp;I22&amp;"°) =&gt; β = "&amp;ROUND(J22,2)&amp;"°"</f>
        <v>sin(β) = 6,06 : 13,03 ∙ sin(68,48°) =&gt; β = 25,64°</v>
      </c>
      <c r="O22" s="2" t="s">
        <v>30</v>
      </c>
      <c r="P22" s="2" t="str">
        <f ca="1">"γ = 180° - α - β = 180° - "&amp;ROUND(I22,2)&amp;"° - "&amp;ROUND(J22,2)&amp;"°"</f>
        <v>γ = 180° - α - β = 180° - 68,48° - 25,64°</v>
      </c>
      <c r="Q22" s="2" t="str">
        <f ca="1">"γ = "&amp;ROUND(K22,2)&amp;"°"</f>
        <v>γ = 85,88°</v>
      </c>
      <c r="R22" s="2" t="s">
        <v>18</v>
      </c>
      <c r="S22" s="2" t="str">
        <f>"c:a = sin(γ) : sin(α) =&gt; c = a ∙ sin(γ) : sin(α)"</f>
        <v>c:a = sin(γ) : sin(α) =&gt; c = a ∙ sin(γ) : sin(α)</v>
      </c>
      <c r="T22" s="2" t="str">
        <f ca="1">"c = "&amp;F22&amp;" ∙ sin("&amp;ROUND(K22,2)&amp;"°) : sin("&amp;ROUND(I22,2)&amp;"°) = "&amp;ROUND(H22,2)</f>
        <v>c = 13,03 ∙ sin(85,88°) : sin(68,48°) = 13,97</v>
      </c>
      <c r="U22" t="str">
        <f ca="1">"a = "&amp;F22&amp;", b = "&amp;G22&amp;", α = "&amp;I22&amp;"°"</f>
        <v>a = 13,03, b = 6,06, α = 68,48°</v>
      </c>
    </row>
    <row r="23" spans="4:21" x14ac:dyDescent="0.25">
      <c r="D23">
        <f t="shared" ref="D23:D40" ca="1" si="3">IF(AND(I23&lt;90,J23&lt;90,K23&lt;90),RAND(),0)</f>
        <v>0.63279088916671189</v>
      </c>
      <c r="E23">
        <f t="shared" ca="1" si="1"/>
        <v>7</v>
      </c>
      <c r="F23" s="10">
        <f ca="1">SQRT(G23^2+H23^2-2*G23*H23*COS(I23/360*2*PI()))</f>
        <v>5.3972326073465915</v>
      </c>
      <c r="G23" s="9">
        <f ca="1">ROUND(RAND()*6+1,2)</f>
        <v>6.1</v>
      </c>
      <c r="H23" s="9">
        <f ca="1">ROUND(RAND()*6+1,2)</f>
        <v>1.21</v>
      </c>
      <c r="I23" s="9">
        <f ca="1">ROUND(RAND()*60+10,2)</f>
        <v>49.72</v>
      </c>
      <c r="J23">
        <f ca="1">ASIN(G23/F23*SIN(I23/360*2*PI()))*360/2/PI()</f>
        <v>59.56785212257742</v>
      </c>
      <c r="K23">
        <f ca="1">180-I23-J23</f>
        <v>70.712147877422581</v>
      </c>
      <c r="L23" s="2" t="s">
        <v>24</v>
      </c>
      <c r="M23" s="2" t="str">
        <f ca="1">"a² = "&amp;G23&amp;"² + "&amp;H23&amp;"² - 2∙"&amp;G23&amp;"∙"&amp;H23&amp;"∙cos("&amp;I23&amp;"°)"</f>
        <v>a² = 6,1² + 1,21² - 2∙6,1∙1,21∙cos(49,72°)</v>
      </c>
      <c r="N23" s="2" t="str">
        <f ca="1">"a = "&amp;ROUND(F23,2)</f>
        <v>a = 5,4</v>
      </c>
      <c r="O23" s="2" t="s">
        <v>25</v>
      </c>
      <c r="P23" s="2" t="str">
        <f>"b:a = sin(β) : sin(α) =&gt; sin(β) = b : a ∙ sin(α)"</f>
        <v>b:a = sin(β) : sin(α) =&gt; sin(β) = b : a ∙ sin(α)</v>
      </c>
      <c r="Q23" s="2" t="str">
        <f ca="1">"sin(β) = "&amp;G23&amp;" : "&amp;ROUND(F23,2)&amp;" ∙ sin("&amp;I23&amp;"°) =&gt; β = "&amp;ROUND(J23,2)&amp;"°"</f>
        <v>sin(β) = 6,1 : 5,4 ∙ sin(49,72°) =&gt; β = 59,57°</v>
      </c>
      <c r="R23" s="2" t="s">
        <v>26</v>
      </c>
      <c r="S23" t="str">
        <f ca="1">"γ = 180° - α - β = 180° - "&amp;I23&amp;"° - "&amp;ROUND(J23,2)&amp;"°"</f>
        <v>γ = 180° - α - β = 180° - 49,72° - 59,57°</v>
      </c>
      <c r="T23" s="2" t="str">
        <f ca="1">"γ = "&amp;ROUND(K23,2)&amp;"°"</f>
        <v>γ = 70,71°</v>
      </c>
      <c r="U23" t="str">
        <f ca="1">"b = "&amp;G23&amp;", c = "&amp;H23&amp;", α = "&amp;I23&amp;"°"</f>
        <v>b = 6,1, c = 1,21, α = 49,72°</v>
      </c>
    </row>
    <row r="24" spans="4:21" x14ac:dyDescent="0.25">
      <c r="D24">
        <f t="shared" ca="1" si="3"/>
        <v>0.52953406841352846</v>
      </c>
      <c r="E24">
        <f t="shared" ca="1" si="1"/>
        <v>10</v>
      </c>
      <c r="F24" s="9">
        <f ca="1">ROUND(RAND()*6+1,2)+H24</f>
        <v>8.7199999999999989</v>
      </c>
      <c r="G24">
        <f ca="1">F24*SIN(J24*2*PI()/360)/SIN(I24*2*PI()/360)</f>
        <v>9.4024394199172026</v>
      </c>
      <c r="H24" s="9">
        <f ca="1">ROUND(RAND()*6+1,2)</f>
        <v>3.87</v>
      </c>
      <c r="I24" s="9">
        <f ca="1">ROUND(RAND()*60+10,2)</f>
        <v>67.930000000000007</v>
      </c>
      <c r="J24">
        <f ca="1">180-I24-K24</f>
        <v>87.78425598554351</v>
      </c>
      <c r="K24">
        <f ca="1">ASIN(H24/F24*SIN(I24/360*2*PI()))/2/PI()*360</f>
        <v>24.285744014456487</v>
      </c>
      <c r="L24" s="2" t="s">
        <v>31</v>
      </c>
      <c r="M24" s="2" t="str">
        <f>"c:a = sin(γ) : sin(α) =&gt; sin(γ) = c : a ∙ sin(α)"</f>
        <v>c:a = sin(γ) : sin(α) =&gt; sin(γ) = c : a ∙ sin(α)</v>
      </c>
      <c r="N24" s="2" t="str">
        <f ca="1">"sin(γ) = "&amp;H24&amp;" : "&amp;ROUND(F24,2)&amp;" ∙ sin("&amp;I24&amp;"°) =&gt; γ = "&amp;ROUND(K24,2)&amp;"°"</f>
        <v>sin(γ) = 3,87 : 8,72 ∙ sin(67,93°) =&gt; γ = 24,29°</v>
      </c>
      <c r="O24" s="2" t="s">
        <v>32</v>
      </c>
      <c r="P24" t="str">
        <f ca="1">"β = 180° - α - γ = 180° - "&amp;I24&amp;"° - "&amp;ROUND(K24,2)&amp;"°"</f>
        <v>β = 180° - α - γ = 180° - 67,93° - 24,29°</v>
      </c>
      <c r="Q24" t="str">
        <f ca="1">"β = "&amp;ROUND(J24,2)&amp;"°"</f>
        <v>β = 87,78°</v>
      </c>
      <c r="R24" s="2" t="s">
        <v>19</v>
      </c>
      <c r="S24" s="2" t="str">
        <f>"b:a = sin(β) : sin(α) =&gt; b = a ∙ sin(β) : sin(α)"</f>
        <v>b:a = sin(β) : sin(α) =&gt; b = a ∙ sin(β) : sin(α)</v>
      </c>
      <c r="T24" s="2" t="str">
        <f ca="1">"b = "&amp;F24&amp;" ∙ sin("&amp;ROUND(J24,2)&amp;"°) : sin("&amp;I24&amp;"°) = "&amp;ROUND(G24,2)</f>
        <v>b = 8,72 ∙ sin(87,78°) : sin(67,93°) = 9,4</v>
      </c>
      <c r="U24" t="str">
        <f ca="1">"a = "&amp;F24&amp;", c = "&amp;H24&amp;", α = "&amp;I24&amp;"°"</f>
        <v>a = 8,72, c = 3,87, α = 67,93°</v>
      </c>
    </row>
    <row r="25" spans="4:21" x14ac:dyDescent="0.25">
      <c r="D25">
        <f t="shared" ca="1" si="3"/>
        <v>0</v>
      </c>
      <c r="E25">
        <f t="shared" ca="1" si="1"/>
        <v>13</v>
      </c>
      <c r="F25" s="9">
        <f ca="1">ROUND(RAND()*6+1,2)</f>
        <v>4.3899999999999997</v>
      </c>
      <c r="G25" s="9">
        <f ca="1">ROUND(RAND()*6+1,2)+F25</f>
        <v>6.9399999999999995</v>
      </c>
      <c r="H25">
        <f ca="1">G25*SIN(K25/360*2*PI())/SIN(J25/360*2*PI())</f>
        <v>9.7063616203706289</v>
      </c>
      <c r="I25">
        <f ca="1">ASIN(F25/G25*SIN(J25/360*2*PI()))*360/2/PI()</f>
        <v>23.970513648627605</v>
      </c>
      <c r="J25" s="9">
        <f ca="1">ROUND(RAND()*60+10,2)</f>
        <v>39.96</v>
      </c>
      <c r="K25">
        <f ca="1">180-I25-J25</f>
        <v>116.06948635137238</v>
      </c>
      <c r="L25" s="2" t="s">
        <v>33</v>
      </c>
      <c r="M25" s="2" t="str">
        <f>"a:b = sin(α) : sin(β) =&gt; sin(α) = a : b ∙ sin(β)"</f>
        <v>a:b = sin(α) : sin(β) =&gt; sin(α) = a : b ∙ sin(β)</v>
      </c>
      <c r="N25" s="2" t="str">
        <f ca="1">"sin(α) = "&amp;F25&amp;" : "&amp;ROUND(G25,2)&amp;" ∙ sin("&amp;J25&amp;"°) =&gt; α = "&amp;ROUND(I25,2)&amp;"°"</f>
        <v>sin(α) = 4,39 : 6,94 ∙ sin(39,96°) =&gt; α = 23,97°</v>
      </c>
      <c r="O25" s="2" t="s">
        <v>30</v>
      </c>
      <c r="P25" s="2" t="str">
        <f ca="1">"γ = 180° - α - β = 180° - "&amp;F25&amp;"° - "&amp;ROUND(G25,2)&amp;"°"</f>
        <v>γ = 180° - α - β = 180° - 4,39° - 6,94°</v>
      </c>
      <c r="Q25" s="2" t="str">
        <f ca="1">"γ = "&amp;ROUND(K25,2)&amp;"°"</f>
        <v>γ = 116,07°</v>
      </c>
      <c r="R25" s="2" t="s">
        <v>18</v>
      </c>
      <c r="S25" s="2" t="str">
        <f>"c:b = sin(γ) : sin(β) =&gt; c = b ∙ sin(γ) : sin(β)"</f>
        <v>c:b = sin(γ) : sin(β) =&gt; c = b ∙ sin(γ) : sin(β)</v>
      </c>
      <c r="T25" s="2" t="str">
        <f ca="1">"c = "&amp;G25&amp;" ∙ sin("&amp;ROUND(K25,2)&amp;"°) : sin("&amp;ROUND(J25,2)&amp;"°) = "&amp;ROUND(H25,2)</f>
        <v>c = 6,94 ∙ sin(116,07°) : sin(39,96°) = 9,71</v>
      </c>
      <c r="U25" t="str">
        <f ca="1">"a = "&amp;F25&amp;", b = "&amp;G25&amp;", β = "&amp;J25&amp;"°"</f>
        <v>a = 4,39, b = 6,94, β = 39,96°</v>
      </c>
    </row>
    <row r="26" spans="4:21" x14ac:dyDescent="0.25">
      <c r="D26">
        <f t="shared" ca="1" si="3"/>
        <v>0.83707316227203143</v>
      </c>
      <c r="E26">
        <f t="shared" ca="1" si="1"/>
        <v>4</v>
      </c>
      <c r="F26">
        <f ca="1">G26*SIN(I26/360*2*PI())/SIN(J26/360*2*PI())</f>
        <v>13.729220375056393</v>
      </c>
      <c r="G26" s="9">
        <f ca="1">ROUND(RAND()*6+1,2)+H26</f>
        <v>12.16</v>
      </c>
      <c r="H26" s="9">
        <f ca="1">ROUND(RAND()*6+1,2)</f>
        <v>6.91</v>
      </c>
      <c r="I26">
        <f ca="1">180-J26-K26</f>
        <v>87.571009830351514</v>
      </c>
      <c r="J26" s="9">
        <f ca="1">ROUND(RAND()*60+10,2)</f>
        <v>62.24</v>
      </c>
      <c r="K26">
        <f ca="1">ASIN(H26/G26*SIN(J26/360*2*PI()))*360/2/PI()</f>
        <v>30.188990169648473</v>
      </c>
      <c r="L26" s="2" t="s">
        <v>31</v>
      </c>
      <c r="M26" s="2" t="str">
        <f>"c:b = sin(γ) : sin(β) =&gt; sin(γ) = c : b ∙ sin(β)"</f>
        <v>c:b = sin(γ) : sin(β) =&gt; sin(γ) = c : b ∙ sin(β)</v>
      </c>
      <c r="N26" s="2" t="str">
        <f ca="1">"sin(γ) = "&amp;H26&amp;" : "&amp;ROUND(G26,2)&amp;" ∙ sin("&amp;J26&amp;"°) =&gt; γ = "&amp;ROUND(K26,2)&amp;"°"</f>
        <v>sin(γ) = 6,91 : 12,16 ∙ sin(62,24°) =&gt; γ = 30,19°</v>
      </c>
      <c r="O26" s="2" t="s">
        <v>34</v>
      </c>
      <c r="P26" t="str">
        <f ca="1">"α = 180° - β - γ = 180° - "&amp;J26&amp;"° - "&amp;ROUND(K26,2)&amp;"°"</f>
        <v>α = 180° - β - γ = 180° - 62,24° - 30,19°</v>
      </c>
      <c r="Q26" t="str">
        <f ca="1">"α = "&amp;ROUND(I26,2)&amp;"°"</f>
        <v>α = 87,57°</v>
      </c>
      <c r="R26" s="2" t="s">
        <v>35</v>
      </c>
      <c r="S26" s="2" t="str">
        <f>"a:b = sin(α) : sin(β) =&gt; a = b ∙ sin(α) : sin(β)"</f>
        <v>a:b = sin(α) : sin(β) =&gt; a = b ∙ sin(α) : sin(β)</v>
      </c>
      <c r="T26" s="2" t="str">
        <f ca="1">"a = "&amp;G26&amp;" ∙ sin("&amp;ROUND(I26,2)&amp;"°) : sin("&amp;J26&amp;"°) = "&amp;ROUND(F26,2)</f>
        <v>a = 12,16 ∙ sin(87,57°) : sin(62,24°) = 13,73</v>
      </c>
      <c r="U26" t="str">
        <f ca="1">"b = "&amp;G26&amp;", c = "&amp;H26&amp;", β = "&amp;J26&amp;"°"</f>
        <v>b = 12,16, c = 6,91, β = 62,24°</v>
      </c>
    </row>
    <row r="27" spans="4:21" x14ac:dyDescent="0.25">
      <c r="D27">
        <f t="shared" ca="1" si="3"/>
        <v>0.69898266378312857</v>
      </c>
      <c r="E27">
        <f t="shared" ca="1" si="1"/>
        <v>6</v>
      </c>
      <c r="F27" s="9">
        <f ca="1">ROUND(RAND()*6+1,2)</f>
        <v>6.07</v>
      </c>
      <c r="G27" s="10">
        <f ca="1">SQRT(F27^2+H27^2-2*F27*H27*COS(J27/360*2*PI()))</f>
        <v>6.7691828153280564</v>
      </c>
      <c r="H27" s="9">
        <f ca="1">ROUND(RAND()*6+1,2)</f>
        <v>6.47</v>
      </c>
      <c r="I27">
        <f ca="1">ASIN(F27/G27*SIN(J27/360*2*PI()))*360/2/PI()</f>
        <v>54.522340435903438</v>
      </c>
      <c r="J27" s="9">
        <f ca="1">ROUND(RAND()*60+10,2)</f>
        <v>65.25</v>
      </c>
      <c r="K27">
        <f ca="1">180-I27-J27</f>
        <v>60.22765956409657</v>
      </c>
      <c r="L27" s="2" t="s">
        <v>23</v>
      </c>
      <c r="M27" s="2" t="str">
        <f ca="1">"b² = "&amp;F27&amp;"² + "&amp;H27&amp;"² - 2∙"&amp;F27&amp;"∙"&amp;H27&amp;"∙cos("&amp;J27&amp;"°)"</f>
        <v>b² = 6,07² + 6,47² - 2∙6,07∙6,47∙cos(65,25°)</v>
      </c>
      <c r="N27" s="2" t="str">
        <f ca="1">"b = "&amp;ROUND(G27,2)</f>
        <v>b = 6,77</v>
      </c>
      <c r="O27" s="2" t="s">
        <v>28</v>
      </c>
      <c r="P27" s="2" t="str">
        <f>"a:b = sin(α) : sin(β) =&gt; sin(α) = a : b ∙ sin(β)"</f>
        <v>a:b = sin(α) : sin(β) =&gt; sin(α) = a : b ∙ sin(β)</v>
      </c>
      <c r="Q27" s="2" t="str">
        <f ca="1">"sin(α) = "&amp;F27&amp;" : "&amp;ROUND(G27,2)&amp;" ∙ sin("&amp;J27&amp;"°) =&gt; α = "&amp;ROUND(I27,2)&amp;"°"</f>
        <v>sin(α) = 6,07 : 6,77 ∙ sin(65,25°) =&gt; α = 54,52°</v>
      </c>
      <c r="R27" s="2" t="s">
        <v>26</v>
      </c>
      <c r="S27" t="str">
        <f ca="1">"γ = 180° - α - β = 180° - "&amp;ROUND(I27,2)&amp;"° - "&amp;ROUND(J27,2)&amp;"°"</f>
        <v>γ = 180° - α - β = 180° - 54,52° - 65,25°</v>
      </c>
      <c r="T27" s="2" t="str">
        <f ca="1">"γ = "&amp;ROUND(K27,2)&amp;"°"</f>
        <v>γ = 60,23°</v>
      </c>
      <c r="U27" t="str">
        <f ca="1">"a = "&amp;F27&amp;", c = "&amp;H27&amp;", β = "&amp;J27&amp;"°"</f>
        <v>a = 6,07, c = 6,47, β = 65,25°</v>
      </c>
    </row>
    <row r="28" spans="4:21" x14ac:dyDescent="0.25">
      <c r="D28">
        <f t="shared" ca="1" si="3"/>
        <v>0.37737309920031603</v>
      </c>
      <c r="E28">
        <f t="shared" ca="1" si="1"/>
        <v>12</v>
      </c>
      <c r="F28" s="9">
        <f ca="1">ROUND(RAND()*6+1,2)</f>
        <v>6.6</v>
      </c>
      <c r="G28" s="9">
        <f ca="1">ROUND(RAND()*6+1,2)</f>
        <v>1.07</v>
      </c>
      <c r="H28" s="10">
        <f ca="1">SQRT(F28^2+G28^2-2*F28*G28*COS(K28/360*2*PI()))</f>
        <v>6.0727699242229534</v>
      </c>
      <c r="I28">
        <f ca="1">ASIN(F28/H28*SIN(K28/360*2*PI()))*360/2/PI()</f>
        <v>64.784144949021027</v>
      </c>
      <c r="J28">
        <f ca="1">180-I28-K28</f>
        <v>58.865855050978972</v>
      </c>
      <c r="K28" s="9">
        <f ca="1">ROUND(RAND()*60+10,2)</f>
        <v>56.35</v>
      </c>
      <c r="L28" s="2" t="s">
        <v>22</v>
      </c>
      <c r="M28" s="2" t="str">
        <f ca="1">"c² = "&amp;F28&amp;"² + "&amp;G28&amp;"² - 2∙"&amp;F28&amp;"∙"&amp;G28&amp;"∙cos("&amp;K28&amp;"°)"</f>
        <v>c² = 6,6² + 1,07² - 2∙6,6∙1,07∙cos(56,35°)</v>
      </c>
      <c r="N28" s="2" t="str">
        <f ca="1">"c = "&amp;ROUND(H28,2)</f>
        <v>c = 6,07</v>
      </c>
      <c r="O28" s="2" t="s">
        <v>28</v>
      </c>
      <c r="P28" s="2" t="str">
        <f>"a:c = sin(α) : sin(γ) =&gt; sin(α) = a : c ∙ sin(γ)"</f>
        <v>a:c = sin(α) : sin(γ) =&gt; sin(α) = a : c ∙ sin(γ)</v>
      </c>
      <c r="Q28" s="2" t="str">
        <f ca="1">"sin(α) = "&amp;F28&amp;" : "&amp;ROUND(H28,2)&amp;" ∙ sin("&amp;K28&amp;"°) =&gt; α = "&amp;ROUND(I28,2)&amp;"°"</f>
        <v>sin(α) = 6,6 : 6,07 ∙ sin(56,35°) =&gt; α = 64,78°</v>
      </c>
      <c r="R28" s="2" t="s">
        <v>27</v>
      </c>
      <c r="S28" t="str">
        <f ca="1">"β = 180° - α - γ = 180° - "&amp;ROUND(I28,2)&amp;"° - "&amp;ROUND(K28,2)&amp;"°"</f>
        <v>β = 180° - α - γ = 180° - 64,78° - 56,35°</v>
      </c>
      <c r="T28" s="2" t="str">
        <f ca="1">"β = "&amp;ROUND(J28,2)&amp;"°"</f>
        <v>β = 58,87°</v>
      </c>
      <c r="U28" t="str">
        <f ca="1">"a = "&amp;F28&amp;", b = "&amp;G28&amp;", γ = "&amp;K28&amp;"°"</f>
        <v>a = 6,6, b = 1,07, γ = 56,35°</v>
      </c>
    </row>
    <row r="29" spans="4:21" x14ac:dyDescent="0.25">
      <c r="D29">
        <f t="shared" ca="1" si="3"/>
        <v>0</v>
      </c>
      <c r="E29">
        <f t="shared" ca="1" si="1"/>
        <v>13</v>
      </c>
      <c r="F29">
        <f ca="1">H29*SIN(I29/360*2*PI())/SIN(K29/360*2*PI())</f>
        <v>11.469146995221303</v>
      </c>
      <c r="G29" s="9">
        <f ca="1">ROUND(RAND()*6+1,2)</f>
        <v>2.95</v>
      </c>
      <c r="H29" s="9">
        <f ca="1">ROUND(RAND()*6+1,2)+G29</f>
        <v>9.6900000000000013</v>
      </c>
      <c r="I29">
        <f ca="1">180-J29-K29</f>
        <v>120.41426546948554</v>
      </c>
      <c r="J29">
        <f ca="1">ASIN(G29/H29*SIN(K29/360*2*PI()))*360/2/PI()</f>
        <v>12.815734530514447</v>
      </c>
      <c r="K29" s="9">
        <f ca="1">ROUND(RAND()*60+10,2)</f>
        <v>46.77</v>
      </c>
      <c r="L29" s="2" t="s">
        <v>29</v>
      </c>
      <c r="M29" s="2" t="str">
        <f>"b:c = sin(β) : sin(γ) =&gt; sin(β) = b : c ∙ sin(γ)"</f>
        <v>b:c = sin(β) : sin(γ) =&gt; sin(β) = b : c ∙ sin(γ)</v>
      </c>
      <c r="N29" s="2" t="str">
        <f ca="1">"sin(β) = "&amp;G29&amp;" : "&amp;ROUND(H29,2)&amp;" ∙ sin("&amp;K29&amp;"°) =&gt; β = "&amp;ROUND(J29,2)&amp;"°"</f>
        <v>sin(β) = 2,95 : 9,69 ∙ sin(46,77°) =&gt; β = 12,82°</v>
      </c>
      <c r="O29" s="2" t="s">
        <v>34</v>
      </c>
      <c r="P29" t="str">
        <f ca="1">"α = 180° - β - γ = 180° - "&amp;ROUND(J29,2)&amp;"° - "&amp;K29&amp;"°"</f>
        <v>α = 180° - β - γ = 180° - 12,82° - 46,77°</v>
      </c>
      <c r="Q29" t="str">
        <f ca="1">"α = "&amp;ROUND(I29,2)&amp;"°"</f>
        <v>α = 120,41°</v>
      </c>
      <c r="R29" s="2" t="s">
        <v>35</v>
      </c>
      <c r="S29" s="2" t="str">
        <f>"a:c = sin(α) : sin(γ) =&gt; a = c ∙ sin(α) : sin(γ)"</f>
        <v>a:c = sin(α) : sin(γ) =&gt; a = c ∙ sin(α) : sin(γ)</v>
      </c>
      <c r="T29" s="2" t="str">
        <f ca="1">"a = "&amp;H29&amp;" ∙ sin("&amp;ROUND(I29,2)&amp;"°) : sin("&amp;K29&amp;"°) = "&amp;ROUND(F29,2)</f>
        <v>a = 9,69 ∙ sin(120,41°) : sin(46,77°) = 11,47</v>
      </c>
      <c r="U29" t="str">
        <f ca="1">"b = "&amp;G29&amp;", c = "&amp;H29&amp;", γ = "&amp;K29&amp;"°"</f>
        <v>b = 2,95, c = 9,69, γ = 46,77°</v>
      </c>
    </row>
    <row r="30" spans="4:21" x14ac:dyDescent="0.25">
      <c r="D30">
        <f t="shared" ca="1" si="3"/>
        <v>0</v>
      </c>
      <c r="E30">
        <f t="shared" ca="1" si="1"/>
        <v>13</v>
      </c>
      <c r="F30" s="9">
        <f ca="1">ROUND(RAND()*6+1,2)</f>
        <v>1.73</v>
      </c>
      <c r="G30">
        <f ca="1">H30*SIN(J30/360*2*PI())/SIN(K30/360*2*PI())</f>
        <v>4.1678801629557194</v>
      </c>
      <c r="H30" s="9">
        <f ca="1">ROUND(RAND()*6+1,2)+F30</f>
        <v>3.38</v>
      </c>
      <c r="I30">
        <f ca="1">ASIN(F30/H30*SIN(K30/360*2*PI()))*360/2/PI()</f>
        <v>23.679498353403478</v>
      </c>
      <c r="J30">
        <f ca="1">180-K30-I30</f>
        <v>104.63050164659653</v>
      </c>
      <c r="K30" s="9">
        <f ca="1">ROUND(RAND()*60+10,2)</f>
        <v>51.69</v>
      </c>
      <c r="L30" s="2" t="s">
        <v>33</v>
      </c>
      <c r="M30" s="2" t="str">
        <f>"a:c = sin(α) : sin(γ) =&gt; sin(α) = a : c ∙ sin(γ)"</f>
        <v>a:c = sin(α) : sin(γ) =&gt; sin(α) = a : c ∙ sin(γ)</v>
      </c>
      <c r="N30" s="2" t="str">
        <f ca="1">"sin(α) = "&amp;F30&amp;" : "&amp;ROUND(H30,2)&amp;" ∙ sin("&amp;K30&amp;"°) =&gt; α = "&amp;ROUND(I30,2)&amp;"°"</f>
        <v>sin(α) = 1,73 : 3,38 ∙ sin(51,69°) =&gt; α = 23,68°</v>
      </c>
      <c r="O30" s="2" t="s">
        <v>32</v>
      </c>
      <c r="P30" t="str">
        <f ca="1">"β = 180° - α - γ = 180° - "&amp;ROUND(I30,2)&amp;"° - "&amp;ROUND(K30,2)&amp;"°"</f>
        <v>β = 180° - α - γ = 180° - 23,68° - 51,69°</v>
      </c>
      <c r="Q30" t="str">
        <f ca="1">"β = "&amp;ROUND(J30,2)&amp;"°"</f>
        <v>β = 104,63°</v>
      </c>
      <c r="R30" s="2" t="s">
        <v>19</v>
      </c>
      <c r="S30" s="2" t="str">
        <f>"b:c = sin(β) : sin(γ) =&gt; b = c ∙ sin(β) : sin(γ)"</f>
        <v>b:c = sin(β) : sin(γ) =&gt; b = c ∙ sin(β) : sin(γ)</v>
      </c>
      <c r="T30" s="2" t="str">
        <f ca="1">"b = "&amp;H30&amp;" ∙ sin("&amp;ROUND(J30,2)&amp;"°) : sin("&amp;ROUND(K30,2)&amp;"°) = "&amp;ROUND(G30,2)</f>
        <v>b = 3,38 ∙ sin(104,63°) : sin(51,69°) = 4,17</v>
      </c>
      <c r="U30" t="str">
        <f ca="1">"a = "&amp;F30&amp;", c = "&amp;H30&amp;", γ = "&amp;K30&amp;"°"</f>
        <v>a = 1,73, c = 3,38, γ = 51,69°</v>
      </c>
    </row>
    <row r="31" spans="4:21" x14ac:dyDescent="0.25">
      <c r="D31">
        <f t="shared" ca="1" si="3"/>
        <v>0</v>
      </c>
      <c r="E31">
        <f t="shared" ca="1" si="1"/>
        <v>13</v>
      </c>
      <c r="F31" s="9">
        <f ca="1">ROUND(RAND()*6+1,2)</f>
        <v>6.16</v>
      </c>
      <c r="G31" s="9">
        <f ca="1">ROUND(RAND()*6+1,2)</f>
        <v>4.0199999999999996</v>
      </c>
      <c r="H31" s="9">
        <f ca="1">RANDBETWEEN(MAX(F31:G31)*100,SUM(F31:G31)*100)/100</f>
        <v>9.08</v>
      </c>
      <c r="I31" s="14">
        <f ca="1">ACOS((G31^2+H31^2-F31^2)/(2*G31*H31))/2/PI()*360</f>
        <v>33.804691301983745</v>
      </c>
      <c r="J31" s="14">
        <f ca="1">ASIN(G31/F31*SIN(I31/360*2*PI()))/2/PI()*360</f>
        <v>21.289561009902407</v>
      </c>
      <c r="K31" s="14">
        <f ca="1">180-I31-J31</f>
        <v>124.90574768811385</v>
      </c>
      <c r="L31" s="2" t="s">
        <v>40</v>
      </c>
      <c r="M31" s="2" t="str">
        <f ca="1">"cos(α) = ("&amp;G31&amp;"² + "&amp;H31&amp;"² - "&amp;F31&amp;"²) : (2 ∙ "&amp;G31&amp;" ∙ "&amp;H31&amp;")"</f>
        <v>cos(α) = (4,02² + 9,08² - 6,16²) : (2 ∙ 4,02 ∙ 9,08)</v>
      </c>
      <c r="N31" s="2" t="str">
        <f ca="1">"cos(α) = "&amp;ROUND((G31^2+H31^2-F31^2)/(2*G31*H31),2)&amp;" =&gt; α = "&amp;ROUND(I31,2)&amp;"°"</f>
        <v>cos(α) = 0,83 =&gt; α = 33,8°</v>
      </c>
      <c r="O31" s="2" t="s">
        <v>25</v>
      </c>
      <c r="P31" s="14" t="str">
        <f>"b:a = sin(β) : sin(α) =&gt; sin(β) = b : a ∙ sin(α)"</f>
        <v>b:a = sin(β) : sin(α) =&gt; sin(β) = b : a ∙ sin(α)</v>
      </c>
      <c r="Q31" s="14" t="str">
        <f ca="1">"sin(β) = "&amp;G31&amp;" : "&amp;F31&amp;" ∙ sin("&amp;ROUND(I31,2)&amp;"°) =&gt; β = "&amp;ROUND(J31,2)&amp;"°"</f>
        <v>sin(β) = 4,02 : 6,16 ∙ sin(33,8°) =&gt; β = 21,29°</v>
      </c>
      <c r="R31" s="2" t="s">
        <v>26</v>
      </c>
      <c r="S31" t="str">
        <f ca="1">"γ = 180° - α - β = 180° - "&amp;ROUND(I31,2)&amp;"° - "&amp;ROUND(J31,2)&amp;"°"</f>
        <v>γ = 180° - α - β = 180° - 33,8° - 21,29°</v>
      </c>
      <c r="T31" s="2" t="str">
        <f ca="1">"γ = "&amp;ROUND(K31,2)&amp;"°"</f>
        <v>γ = 124,91°</v>
      </c>
      <c r="U31" t="str">
        <f ca="1">"a = "&amp;F31&amp;", b = "&amp;G31&amp;", c = "&amp;H31</f>
        <v>a = 6,16, b = 4,02, c = 9,08</v>
      </c>
    </row>
    <row r="32" spans="4:21" x14ac:dyDescent="0.25">
      <c r="D32">
        <f t="shared" ca="1" si="3"/>
        <v>0</v>
      </c>
      <c r="E32">
        <f t="shared" ca="1" si="1"/>
        <v>13</v>
      </c>
      <c r="F32" s="9">
        <f ca="1">ROUND(RAND()*6+1,2)</f>
        <v>3.93</v>
      </c>
      <c r="G32" s="9">
        <f ca="1">ROUND(RAND()*6+1,2)</f>
        <v>2.4700000000000002</v>
      </c>
      <c r="H32" s="9">
        <f ca="1">RANDBETWEEN(MAX(F32:G32)*100,SUM(F32:G32)*100)/100</f>
        <v>5.14</v>
      </c>
      <c r="I32" s="14">
        <f ca="1">ACOS((G32^2+H32^2-F32^2)/(2*G32*H32))/2/PI()*360</f>
        <v>47.740454801988072</v>
      </c>
      <c r="J32" s="14">
        <f ca="1">ASIN(G32/F32*SIN(I32/360*2*PI()))/2/PI()*360</f>
        <v>27.720302053922094</v>
      </c>
      <c r="K32" s="14">
        <f ca="1">180-I32-J32</f>
        <v>104.53924314408982</v>
      </c>
      <c r="L32" s="2" t="s">
        <v>40</v>
      </c>
      <c r="M32" s="2" t="str">
        <f ca="1">"cos(α) = ("&amp;G32&amp;"² + "&amp;H32&amp;"² - "&amp;F32&amp;"²) : (2 ∙ "&amp;G32&amp;" ∙ "&amp;H32&amp;")"</f>
        <v>cos(α) = (2,47² + 5,14² - 3,93²) : (2 ∙ 2,47 ∙ 5,14)</v>
      </c>
      <c r="N32" s="2" t="str">
        <f ca="1">"cos(α) = "&amp;ROUND((G32^2+H32^2-F32^2)/(2*G32*H32),2)&amp;" =&gt; α = "&amp;ROUND(I32,2)&amp;"°"</f>
        <v>cos(α) = 0,67 =&gt; α = 47,74°</v>
      </c>
      <c r="O32" s="2" t="s">
        <v>25</v>
      </c>
      <c r="P32" s="14" t="str">
        <f>"b:a = sin(β) : sin(α) =&gt; sin(β) = b : a ∙ sin(α)"</f>
        <v>b:a = sin(β) : sin(α) =&gt; sin(β) = b : a ∙ sin(α)</v>
      </c>
      <c r="Q32" s="14" t="str">
        <f ca="1">"sin(β) = "&amp;G32&amp;" : "&amp;F32&amp;" ∙ sin("&amp;ROUND(I32,2)&amp;"°) =&gt; β = "&amp;ROUND(J32,2)&amp;"°"</f>
        <v>sin(β) = 2,47 : 3,93 ∙ sin(47,74°) =&gt; β = 27,72°</v>
      </c>
      <c r="R32" s="2" t="s">
        <v>26</v>
      </c>
      <c r="S32" t="str">
        <f ca="1">"γ = 180° - α - β = 180° - "&amp;ROUND(I32,2)&amp;"° - "&amp;ROUND(J32,2)&amp;"°"</f>
        <v>γ = 180° - α - β = 180° - 47,74° - 27,72°</v>
      </c>
      <c r="T32" s="2" t="str">
        <f ca="1">"γ = "&amp;ROUND(K32,2)&amp;"°"</f>
        <v>γ = 104,54°</v>
      </c>
      <c r="U32" t="str">
        <f ca="1">"a = "&amp;F32&amp;", b = "&amp;G32&amp;", c = "&amp;H32</f>
        <v>a = 3,93, b = 2,47, c = 5,14</v>
      </c>
    </row>
    <row r="33" spans="3:21" x14ac:dyDescent="0.25">
      <c r="D33">
        <f t="shared" ca="1" si="3"/>
        <v>0</v>
      </c>
      <c r="E33">
        <f t="shared" ca="1" si="1"/>
        <v>13</v>
      </c>
      <c r="F33" s="9">
        <f ca="1">ROUND(RAND()*6+1,2)</f>
        <v>2.5299999999999998</v>
      </c>
      <c r="G33" s="9">
        <f ca="1">ROUND(RAND()*6+1,2)</f>
        <v>3.9</v>
      </c>
      <c r="H33" s="9">
        <f ca="1">RANDBETWEEN(MAX(F33:G33)*100,SUM(F33:G33)*100)/100</f>
        <v>5.55</v>
      </c>
      <c r="I33" s="14">
        <f ca="1">ACOS((G33^2+H33^2-F33^2)/(2*G33*H33))/2/PI()*360</f>
        <v>23.790171981802036</v>
      </c>
      <c r="J33" s="14">
        <f ca="1">ASIN(G33/F33*SIN(I33/360*2*PI()))/2/PI()*360</f>
        <v>38.449450395713718</v>
      </c>
      <c r="K33" s="14">
        <f ca="1">180-I33-J33</f>
        <v>117.76037762248424</v>
      </c>
      <c r="L33" s="2" t="s">
        <v>40</v>
      </c>
      <c r="M33" s="2" t="str">
        <f ca="1">"cos(α) = ("&amp;G33&amp;"² + "&amp;H33&amp;"² - "&amp;F33&amp;"²) : (2 ∙ "&amp;G33&amp;" ∙ "&amp;H33&amp;")"</f>
        <v>cos(α) = (3,9² + 5,55² - 2,53²) : (2 ∙ 3,9 ∙ 5,55)</v>
      </c>
      <c r="N33" s="2" t="str">
        <f ca="1">"cos(α) = "&amp;ROUND((G33^2+H33^2-F33^2)/(2*G33*H33),2)&amp;" =&gt; α = "&amp;ROUND(I33,2)&amp;"°"</f>
        <v>cos(α) = 0,92 =&gt; α = 23,79°</v>
      </c>
      <c r="O33" s="2" t="s">
        <v>25</v>
      </c>
      <c r="P33" s="14" t="str">
        <f>"b:a = sin(β) : sin(α) =&gt; sin(β) = b : a ∙ sin(α)"</f>
        <v>b:a = sin(β) : sin(α) =&gt; sin(β) = b : a ∙ sin(α)</v>
      </c>
      <c r="Q33" s="14" t="str">
        <f ca="1">"sin(β) = "&amp;G33&amp;" : "&amp;F33&amp;" ∙ sin("&amp;ROUND(I33,2)&amp;"°) =&gt; β = "&amp;ROUND(J33,2)&amp;"°"</f>
        <v>sin(β) = 3,9 : 2,53 ∙ sin(23,79°) =&gt; β = 38,45°</v>
      </c>
      <c r="R33" s="2" t="s">
        <v>26</v>
      </c>
      <c r="S33" t="str">
        <f ca="1">"γ = 180° - α - β = 180° - "&amp;ROUND(I33,2)&amp;"° - "&amp;ROUND(J33,2)&amp;"°"</f>
        <v>γ = 180° - α - β = 180° - 23,79° - 38,45°</v>
      </c>
      <c r="T33" s="2" t="str">
        <f ca="1">"γ = "&amp;ROUND(K33,2)&amp;"°"</f>
        <v>γ = 117,76°</v>
      </c>
      <c r="U33" t="str">
        <f ca="1">"a = "&amp;F33&amp;", b = "&amp;G33&amp;", c = "&amp;H33</f>
        <v>a = 2,53, b = 3,9, c = 5,55</v>
      </c>
    </row>
    <row r="34" spans="3:21" x14ac:dyDescent="0.25">
      <c r="D34">
        <f t="shared" ca="1" si="3"/>
        <v>0.56023350542341788</v>
      </c>
      <c r="E34">
        <f t="shared" ca="1" si="1"/>
        <v>9</v>
      </c>
      <c r="F34" s="9">
        <f ca="1">ROUND(RAND()*6+1,2)</f>
        <v>5.0199999999999996</v>
      </c>
      <c r="G34">
        <f ca="1">F34*SIN(J34/360*2*PI())/SIN(I34/360*2*PI())</f>
        <v>4.7489980486246139</v>
      </c>
      <c r="H34">
        <f ca="1">G34*SIN(K34/360*2*PI())/SIN(J34/360*2*PI())</f>
        <v>3.7232386318100144</v>
      </c>
      <c r="I34">
        <f ca="1">180-J34-K34</f>
        <v>71.510000000000005</v>
      </c>
      <c r="J34" s="9">
        <f t="shared" ref="I34:K39" ca="1" si="4">ROUND(RAND()*60+10,2)</f>
        <v>63.79</v>
      </c>
      <c r="K34" s="9">
        <f t="shared" ca="1" si="4"/>
        <v>44.7</v>
      </c>
      <c r="L34" s="2" t="s">
        <v>14</v>
      </c>
      <c r="M34" t="str">
        <f ca="1">"α = 180° - β - γ = 180° - "&amp;J34&amp;"° - "&amp;K34&amp;"°"</f>
        <v>α = 180° - β - γ = 180° - 63,79° - 44,7°</v>
      </c>
      <c r="N34" t="str">
        <f ca="1">"α = "&amp;I34&amp;"°"</f>
        <v>α = 71,51°</v>
      </c>
      <c r="O34" s="2" t="s">
        <v>17</v>
      </c>
      <c r="P34" s="2" t="str">
        <f>"b:a = sin(β) : sin(α) =&gt; b = a ∙ sin(β) : sin(α)"</f>
        <v>b:a = sin(β) : sin(α) =&gt; b = a ∙ sin(β) : sin(α)</v>
      </c>
      <c r="Q34" s="2" t="str">
        <f ca="1">"b = "&amp;F34&amp;" ∙ sin("&amp;J34&amp;"°) : sin("&amp;I34&amp;"°) = "&amp;ROUND(G34,2)</f>
        <v>b = 5,02 ∙ sin(63,79°) : sin(71,51°) = 4,75</v>
      </c>
      <c r="R34" s="2" t="s">
        <v>18</v>
      </c>
      <c r="S34" s="2" t="str">
        <f>"c:a = sin(γ) : sin(α) =&gt; c = a ∙ sin(γ) : sin(α)"</f>
        <v>c:a = sin(γ) : sin(α) =&gt; c = a ∙ sin(γ) : sin(α)</v>
      </c>
      <c r="T34" s="2" t="str">
        <f ca="1">"c = "&amp;F34&amp;" ∙ sin("&amp;K34&amp;"°) : sin("&amp;I34&amp;"°) = "&amp;ROUND(H34,2)</f>
        <v>c = 5,02 ∙ sin(44,7°) : sin(71,51°) = 3,72</v>
      </c>
      <c r="U34" t="str">
        <f ca="1">"a = "&amp;F34&amp;", β = "&amp;J34&amp;"°, γ = "&amp;K34&amp;"°"</f>
        <v>a = 5,02, β = 63,79°, γ = 44,7°</v>
      </c>
    </row>
    <row r="35" spans="3:21" x14ac:dyDescent="0.25">
      <c r="D35">
        <f t="shared" ca="1" si="3"/>
        <v>0</v>
      </c>
      <c r="E35">
        <f t="shared" ca="1" si="1"/>
        <v>13</v>
      </c>
      <c r="F35">
        <f ca="1">G35*SIN(I35/360*2*PI())/SIN(J35/360*2*PI())</f>
        <v>3.3756587135843206</v>
      </c>
      <c r="G35" s="9">
        <f ca="1">ROUND(RAND()*6+1,2)</f>
        <v>3.1</v>
      </c>
      <c r="H35" s="2">
        <f ca="1">G35*SIN(K35/360*2*PI())/SIN(J35/360*2*PI())</f>
        <v>0.92350765988896477</v>
      </c>
      <c r="I35">
        <f ca="1">180-J35-K35</f>
        <v>99.37</v>
      </c>
      <c r="J35" s="9">
        <f t="shared" ca="1" si="4"/>
        <v>64.97</v>
      </c>
      <c r="K35" s="9">
        <f t="shared" ca="1" si="4"/>
        <v>15.66</v>
      </c>
      <c r="L35" s="2" t="s">
        <v>14</v>
      </c>
      <c r="M35" t="str">
        <f ca="1">"α = 180° - β - γ = 180° - "&amp;J35&amp;"° - "&amp;K35&amp;"°"</f>
        <v>α = 180° - β - γ = 180° - 64,97° - 15,66°</v>
      </c>
      <c r="N35" t="str">
        <f ca="1">"α = "&amp;I35&amp;"°"</f>
        <v>α = 99,37°</v>
      </c>
      <c r="O35" s="2" t="s">
        <v>16</v>
      </c>
      <c r="P35" s="2" t="str">
        <f>"a:b = sin(α) : sin(β) =&gt; a = b ∙ sin(α) : sin(β)"</f>
        <v>a:b = sin(α) : sin(β) =&gt; a = b ∙ sin(α) : sin(β)</v>
      </c>
      <c r="Q35" s="2" t="str">
        <f ca="1">"a = "&amp;G35&amp;" ∙ sin("&amp;I35&amp;"°) : sin("&amp;J35&amp;"°) = "&amp;ROUND(F35,2)</f>
        <v>a = 3,1 ∙ sin(99,37°) : sin(64,97°) = 3,38</v>
      </c>
      <c r="R35" s="2" t="s">
        <v>18</v>
      </c>
      <c r="S35" s="2" t="str">
        <f>"c:b = sin(γ) : sin(β) =&gt; c = b ∙ sin(γ) : sin(β)"</f>
        <v>c:b = sin(γ) : sin(β) =&gt; c = b ∙ sin(γ) : sin(β)</v>
      </c>
      <c r="T35" s="2" t="str">
        <f ca="1">"c = "&amp;G35&amp;" ∙ sin("&amp;K35&amp;"°) : sin("&amp;J35&amp;"°) = "&amp;ROUND(H35,2)</f>
        <v>c = 3,1 ∙ sin(15,66°) : sin(64,97°) = 0,92</v>
      </c>
      <c r="U35" t="str">
        <f ca="1">"b = "&amp;G35&amp;", β = "&amp;J35&amp;"°, γ = "&amp;K35&amp;"°"</f>
        <v>b = 3,1, β = 64,97°, γ = 15,66°</v>
      </c>
    </row>
    <row r="36" spans="3:21" x14ac:dyDescent="0.25">
      <c r="D36">
        <f t="shared" ca="1" si="3"/>
        <v>0</v>
      </c>
      <c r="E36">
        <f t="shared" ca="1" si="1"/>
        <v>13</v>
      </c>
      <c r="F36">
        <f ca="1">H36*SIN(I36/360*2*PI())/SIN(K36/360*2*PI())</f>
        <v>8.3103097680598861</v>
      </c>
      <c r="G36">
        <f ca="1">H36*SIN(J36/360*2*PI())/SIN(K36/360*2*PI())</f>
        <v>3.0634028318831925</v>
      </c>
      <c r="H36" s="9">
        <f ca="1">ROUND(RAND()*6+1,2)</f>
        <v>6.51</v>
      </c>
      <c r="I36">
        <f ca="1">180-J36-K36</f>
        <v>115.69999999999999</v>
      </c>
      <c r="J36" s="9">
        <f t="shared" ca="1" si="4"/>
        <v>19.399999999999999</v>
      </c>
      <c r="K36" s="9">
        <f t="shared" ca="1" si="4"/>
        <v>44.9</v>
      </c>
      <c r="L36" s="2" t="s">
        <v>14</v>
      </c>
      <c r="M36" t="str">
        <f ca="1">"α = 180° - β - γ = 180° - "&amp;J36&amp;"° - "&amp;K36&amp;"°"</f>
        <v>α = 180° - β - γ = 180° - 19,4° - 44,9°</v>
      </c>
      <c r="N36" t="str">
        <f ca="1">"α = "&amp;I36&amp;"°"</f>
        <v>α = 115,7°</v>
      </c>
      <c r="O36" s="2" t="s">
        <v>16</v>
      </c>
      <c r="P36" s="2" t="str">
        <f>"a:c = sin(α) : sin(γ) =&gt; a = c ∙ sin(α) : sin(γ)"</f>
        <v>a:c = sin(α) : sin(γ) =&gt; a = c ∙ sin(α) : sin(γ)</v>
      </c>
      <c r="Q36" s="2" t="str">
        <f ca="1">"a = "&amp;H36&amp;" ∙ sin("&amp;I36&amp;"°) : sin("&amp;K36&amp;"°) = "&amp;ROUND(F36,2)</f>
        <v>a = 6,51 ∙ sin(115,7°) : sin(44,9°) = 8,31</v>
      </c>
      <c r="R36" s="2" t="s">
        <v>19</v>
      </c>
      <c r="S36" s="2" t="str">
        <f>"b:c = sin(β) : sin(γ) =&gt; b = c ∙ sin(β) : sin(γ)"</f>
        <v>b:c = sin(β) : sin(γ) =&gt; b = c ∙ sin(β) : sin(γ)</v>
      </c>
      <c r="T36" s="2" t="str">
        <f ca="1">"b = "&amp;H36&amp;" ∙ sin("&amp;J36&amp;"°) : sin("&amp;K36&amp;"°) = "&amp;ROUND(G36,2)</f>
        <v>b = 6,51 ∙ sin(19,4°) : sin(44,9°) = 3,06</v>
      </c>
      <c r="U36" t="str">
        <f ca="1">"c = "&amp;H36&amp;", β = "&amp;J36&amp;"°, γ = "&amp;K36&amp;"°"</f>
        <v>c = 6,51, β = 19,4°, γ = 44,9°</v>
      </c>
    </row>
    <row r="37" spans="3:21" ht="14.5" x14ac:dyDescent="0.35">
      <c r="D37">
        <f t="shared" ca="1" si="3"/>
        <v>0</v>
      </c>
      <c r="E37">
        <f t="shared" ca="1" si="1"/>
        <v>13</v>
      </c>
      <c r="F37" s="9">
        <f ca="1">ROUND(RAND()*6+1,2)</f>
        <v>3.05</v>
      </c>
      <c r="G37">
        <f ca="1">F37*SIN(J37/360*2*PI())/SIN(I37/360*2*PI())</f>
        <v>6.7888999698747607</v>
      </c>
      <c r="H37">
        <f ca="1">G37*SIN(K37/360*2*PI())/SIN(J37/360*2*PI())</f>
        <v>4.6036143057340446</v>
      </c>
      <c r="I37" s="9">
        <f t="shared" ca="1" si="4"/>
        <v>21.94</v>
      </c>
      <c r="J37" s="8">
        <f ca="1">180-I37-K37</f>
        <v>123.73</v>
      </c>
      <c r="K37" s="9">
        <f t="shared" ca="1" si="4"/>
        <v>34.33</v>
      </c>
      <c r="L37" s="2" t="s">
        <v>15</v>
      </c>
      <c r="M37" t="str">
        <f ca="1">"β = 180° - α - γ = 180° - "&amp;I37&amp;"° - "&amp;K37&amp;"°"</f>
        <v>β = 180° - α - γ = 180° - 21,94° - 34,33°</v>
      </c>
      <c r="N37" t="str">
        <f ca="1">"β = "&amp;J37&amp;"°"</f>
        <v>β = 123,73°</v>
      </c>
      <c r="O37" s="2" t="s">
        <v>17</v>
      </c>
      <c r="P37" s="2" t="str">
        <f>"b:a = sin(β) : sin(α) =&gt; b = a ∙ sin(β) : sin(α)"</f>
        <v>b:a = sin(β) : sin(α) =&gt; b = a ∙ sin(β) : sin(α)</v>
      </c>
      <c r="Q37" s="2" t="str">
        <f ca="1">"b = "&amp;F37&amp;" ∙ sin("&amp;J37&amp;"°) : sin("&amp;I37&amp;"°) = "&amp;ROUND(G37,2)</f>
        <v>b = 3,05 ∙ sin(123,73°) : sin(21,94°) = 6,79</v>
      </c>
      <c r="R37" s="2" t="s">
        <v>18</v>
      </c>
      <c r="S37" s="2" t="str">
        <f>"c:a = sin(γ) : sin(α) =&gt; c = a ∙ sin(γ) : sin(α)"</f>
        <v>c:a = sin(γ) : sin(α) =&gt; c = a ∙ sin(γ) : sin(α)</v>
      </c>
      <c r="T37" s="2" t="str">
        <f ca="1">"c = "&amp;F37&amp;" ∙ sin("&amp;K37&amp;"°) : sin("&amp;I37&amp;"°) = "&amp;ROUND(H37,2)</f>
        <v>c = 3,05 ∙ sin(34,33°) : sin(21,94°) = 4,6</v>
      </c>
      <c r="U37" t="str">
        <f ca="1">"a = "&amp;F37&amp;", α = "&amp;I37&amp;"°, γ = "&amp;K37&amp;"°"</f>
        <v>a = 3,05, α = 21,94°, γ = 34,33°</v>
      </c>
    </row>
    <row r="38" spans="3:21" ht="14.5" x14ac:dyDescent="0.35">
      <c r="D38">
        <f t="shared" ca="1" si="3"/>
        <v>0.91647944728750741</v>
      </c>
      <c r="E38">
        <f t="shared" ca="1" si="1"/>
        <v>2</v>
      </c>
      <c r="F38">
        <f ca="1">G38*SIN(I38/360*2*PI())/SIN(J38/360*2*PI())</f>
        <v>2.8248220922916318</v>
      </c>
      <c r="G38" s="9">
        <f ca="1">ROUND(RAND()*6+1,2)</f>
        <v>2.74</v>
      </c>
      <c r="H38" s="2">
        <f ca="1">G38*SIN(K38/360*2*PI())/SIN(J38/360*2*PI())</f>
        <v>2.120244017387511</v>
      </c>
      <c r="I38" s="9">
        <f t="shared" ca="1" si="4"/>
        <v>69.739999999999995</v>
      </c>
      <c r="J38" s="8">
        <f ca="1">180-I38-K38</f>
        <v>65.5</v>
      </c>
      <c r="K38" s="9">
        <f t="shared" ca="1" si="4"/>
        <v>44.76</v>
      </c>
      <c r="L38" s="2" t="s">
        <v>15</v>
      </c>
      <c r="M38" t="str">
        <f ca="1">"β = 180° - α - γ = 180° - "&amp;I38&amp;"° - "&amp;K38&amp;"°"</f>
        <v>β = 180° - α - γ = 180° - 69,74° - 44,76°</v>
      </c>
      <c r="N38" t="str">
        <f ca="1">"β = "&amp;J38&amp;"°"</f>
        <v>β = 65,5°</v>
      </c>
      <c r="O38" s="2" t="s">
        <v>16</v>
      </c>
      <c r="P38" s="2" t="str">
        <f>"a:b = sin(α) : sin(β) =&gt; a = b ∙ sin(α) : sin(β)"</f>
        <v>a:b = sin(α) : sin(β) =&gt; a = b ∙ sin(α) : sin(β)</v>
      </c>
      <c r="Q38" s="2" t="str">
        <f ca="1">"a = "&amp;G38&amp;" ∙ sin("&amp;I38&amp;"°) : sin("&amp;J38&amp;"°) = "&amp;ROUND(F38,2)</f>
        <v>a = 2,74 ∙ sin(69,74°) : sin(65,5°) = 2,82</v>
      </c>
      <c r="R38" s="2" t="s">
        <v>18</v>
      </c>
      <c r="S38" s="2" t="str">
        <f>"c:b = sin(γ) : sin(β) =&gt; c = b ∙ sin(γ) : sin(β)"</f>
        <v>c:b = sin(γ) : sin(β) =&gt; c = b ∙ sin(γ) : sin(β)</v>
      </c>
      <c r="T38" s="2" t="str">
        <f ca="1">"c = "&amp;G38&amp;" ∙ sin("&amp;K38&amp;"°) : sin("&amp;J38&amp;"°) = "&amp;ROUND(H38,2)</f>
        <v>c = 2,74 ∙ sin(44,76°) : sin(65,5°) = 2,12</v>
      </c>
      <c r="U38" t="str">
        <f ca="1">"b = "&amp;G38&amp;", α = "&amp;I38&amp;"°, γ = "&amp;K38&amp;"°"</f>
        <v>b = 2,74, α = 69,74°, γ = 44,76°</v>
      </c>
    </row>
    <row r="39" spans="3:21" ht="14.5" x14ac:dyDescent="0.35">
      <c r="D39">
        <f t="shared" ca="1" si="3"/>
        <v>0</v>
      </c>
      <c r="E39">
        <f t="shared" ca="1" si="1"/>
        <v>13</v>
      </c>
      <c r="F39">
        <f ca="1">H39*SIN(I39/360*2*PI())/SIN(K39/360*2*PI())</f>
        <v>8.4643408687305079</v>
      </c>
      <c r="G39">
        <f ca="1">H39*SIN(J39/360*2*PI())/SIN(K39/360*2*PI())</f>
        <v>10.275039500260814</v>
      </c>
      <c r="H39" s="9">
        <f ca="1">ROUND(RAND()*6+1,2)</f>
        <v>5.2</v>
      </c>
      <c r="I39" s="9">
        <f t="shared" ca="1" si="4"/>
        <v>55.21</v>
      </c>
      <c r="J39" s="8">
        <f ca="1">180-I39-K39</f>
        <v>94.49</v>
      </c>
      <c r="K39" s="9">
        <f t="shared" ca="1" si="4"/>
        <v>30.3</v>
      </c>
      <c r="L39" s="2" t="s">
        <v>15</v>
      </c>
      <c r="M39" t="str">
        <f ca="1">"β = 180° - α - γ = 180° - "&amp;I39&amp;"° - "&amp;K39&amp;"°"</f>
        <v>β = 180° - α - γ = 180° - 55,21° - 30,3°</v>
      </c>
      <c r="N39" t="str">
        <f ca="1">"β = "&amp;J39&amp;"°"</f>
        <v>β = 94,49°</v>
      </c>
      <c r="O39" s="2" t="s">
        <v>16</v>
      </c>
      <c r="P39" s="2" t="str">
        <f>"a:c = sin(α) : sin(γ) =&gt; a = c ∙ sin(α) : sin(γ)"</f>
        <v>a:c = sin(α) : sin(γ) =&gt; a = c ∙ sin(α) : sin(γ)</v>
      </c>
      <c r="Q39" s="2" t="str">
        <f ca="1">"a = "&amp;H39&amp;" ∙ sin("&amp;I39&amp;"°) : sin("&amp;K39&amp;"°) = "&amp;ROUND(F39,2)</f>
        <v>a = 5,2 ∙ sin(55,21°) : sin(30,3°) = 8,46</v>
      </c>
      <c r="R39" s="2" t="s">
        <v>19</v>
      </c>
      <c r="S39" s="2" t="str">
        <f>"b:c = sin(β) : sin(γ) =&gt; b = c ∙ sin(β) : sin(γ)"</f>
        <v>b:c = sin(β) : sin(γ) =&gt; b = c ∙ sin(β) : sin(γ)</v>
      </c>
      <c r="T39" s="2" t="str">
        <f ca="1">"b = "&amp;H39&amp;" ∙ sin("&amp;J39&amp;"°) : sin("&amp;K39&amp;"°) = "&amp;ROUND(G39,2)</f>
        <v>b = 5,2 ∙ sin(94,49°) : sin(30,3°) = 10,28</v>
      </c>
      <c r="U39" t="str">
        <f ca="1">"c = "&amp;H39&amp;", α = "&amp;I39&amp;"°, γ = "&amp;K39&amp;"°"</f>
        <v>c = 5,2, α = 55,21°, γ = 30,3°</v>
      </c>
    </row>
    <row r="40" spans="3:21" x14ac:dyDescent="0.25">
      <c r="C40" s="15"/>
      <c r="D40">
        <f t="shared" ca="1" si="3"/>
        <v>0</v>
      </c>
      <c r="E40">
        <f t="shared" ca="1" si="1"/>
        <v>13</v>
      </c>
      <c r="F40" s="9">
        <f ca="1">ROUND(RAND()*6+1,2)+G40</f>
        <v>7.01</v>
      </c>
      <c r="G40" s="9">
        <f ca="1">ROUND(RAND()*6+1,2)</f>
        <v>5.46</v>
      </c>
      <c r="H40">
        <f ca="1">G40*SIN(K40/360*2*PI())/SIN(J40/360*2*PI())</f>
        <v>11.712547476756143</v>
      </c>
      <c r="I40" s="9">
        <f ca="1">ROUND(RAND()*60+10,2)</f>
        <v>22.86</v>
      </c>
      <c r="J40">
        <f ca="1">ASIN(G40/F40*SIN(I40/360*2*PI()))*360/2/PI()</f>
        <v>17.612793585844699</v>
      </c>
      <c r="K40">
        <f ca="1">180-I40-J40</f>
        <v>139.52720641415527</v>
      </c>
      <c r="L40" s="2" t="s">
        <v>29</v>
      </c>
      <c r="M40" s="2" t="str">
        <f>"b:a = sin(β) : sin(α) =&gt; sin(β) = b : a ∙ sin(α)"</f>
        <v>b:a = sin(β) : sin(α) =&gt; sin(β) = b : a ∙ sin(α)</v>
      </c>
      <c r="N40" s="2" t="str">
        <f ca="1">"sin(β) = "&amp;G40&amp;" : "&amp;ROUND(F40,2)&amp;" ∙ sin("&amp;I40&amp;"°) =&gt; β = "&amp;ROUND(J40,2)&amp;"°"</f>
        <v>sin(β) = 5,46 : 7,01 ∙ sin(22,86°) =&gt; β = 17,61°</v>
      </c>
      <c r="O40" s="2" t="s">
        <v>30</v>
      </c>
      <c r="P40" s="2" t="str">
        <f ca="1">"γ = 180° - α - β = 180° - "&amp;ROUND(I40,2)&amp;"° - "&amp;ROUND(J40,2)&amp;"°"</f>
        <v>γ = 180° - α - β = 180° - 22,86° - 17,61°</v>
      </c>
      <c r="Q40" s="2" t="str">
        <f ca="1">"γ = "&amp;ROUND(K40,2)&amp;"°"</f>
        <v>γ = 139,53°</v>
      </c>
      <c r="R40" s="2" t="s">
        <v>18</v>
      </c>
      <c r="S40" s="2" t="str">
        <f>"c:a = sin(γ) : sin(α) =&gt; c = a ∙ sin(γ) : sin(α)"</f>
        <v>c:a = sin(γ) : sin(α) =&gt; c = a ∙ sin(γ) : sin(α)</v>
      </c>
      <c r="T40" s="2" t="str">
        <f ca="1">"c = "&amp;F40&amp;" ∙ sin("&amp;ROUND(K40,2)&amp;"°) : sin("&amp;ROUND(I40,2)&amp;"°) = "&amp;ROUND(H40,2)</f>
        <v>c = 7,01 ∙ sin(139,53°) : sin(22,86°) = 11,71</v>
      </c>
      <c r="U40" t="str">
        <f ca="1">"a = "&amp;F40&amp;", b = "&amp;G40&amp;", α = "&amp;I40&amp;"°"</f>
        <v>a = 7,01, b = 5,46, α = 22,86°</v>
      </c>
    </row>
    <row r="41" spans="3:21" x14ac:dyDescent="0.25">
      <c r="F41" s="9"/>
      <c r="G41" s="9"/>
      <c r="I41" s="9"/>
      <c r="L41" s="2"/>
      <c r="M41" s="2"/>
      <c r="N41" s="2"/>
      <c r="O41" s="2"/>
      <c r="P41" s="2"/>
      <c r="Q41" s="2"/>
      <c r="R41" s="2"/>
      <c r="S41" s="2"/>
      <c r="T41" s="2"/>
    </row>
    <row r="42" spans="3:21" x14ac:dyDescent="0.25">
      <c r="F42" s="9"/>
      <c r="G42" s="9"/>
      <c r="I42" s="9"/>
      <c r="L42" s="2"/>
      <c r="M42" s="2"/>
      <c r="N42" s="2"/>
      <c r="O42" s="2"/>
      <c r="P42" s="2"/>
      <c r="Q42" s="2"/>
      <c r="R42" s="2"/>
      <c r="S42" s="2"/>
      <c r="T42" s="2"/>
    </row>
    <row r="43" spans="3:21" x14ac:dyDescent="0.25">
      <c r="F43" s="9"/>
      <c r="G43" s="9"/>
      <c r="I43" s="9"/>
      <c r="L43" s="2"/>
      <c r="M43" s="2"/>
      <c r="N43" s="2"/>
      <c r="O43" s="2"/>
      <c r="P43" s="2"/>
      <c r="Q43" s="2"/>
      <c r="R43" s="2"/>
      <c r="S43" s="2"/>
      <c r="T43" s="2"/>
    </row>
    <row r="44" spans="3:21" x14ac:dyDescent="0.25">
      <c r="F44" s="9"/>
      <c r="G44" s="9"/>
      <c r="I44" s="9"/>
      <c r="L44" s="2"/>
      <c r="M44" s="2"/>
      <c r="N44" s="2"/>
      <c r="O44" s="2"/>
      <c r="P44" s="2"/>
      <c r="Q44" s="2"/>
      <c r="R44" s="2"/>
      <c r="S44" s="2"/>
      <c r="T44" s="2"/>
    </row>
    <row r="45" spans="3:21" x14ac:dyDescent="0.25">
      <c r="F45" s="9"/>
      <c r="G45" s="9"/>
      <c r="I45" s="9"/>
      <c r="L45" s="2"/>
      <c r="M45" s="2"/>
      <c r="N45" s="2"/>
      <c r="O45" s="2"/>
      <c r="P45" s="2"/>
      <c r="Q45" s="2"/>
      <c r="R45" s="2"/>
      <c r="S45" s="2"/>
      <c r="T45" s="2"/>
    </row>
    <row r="46" spans="3:21" x14ac:dyDescent="0.25">
      <c r="F46" s="9"/>
      <c r="G46" s="9"/>
      <c r="I46" s="9"/>
      <c r="L46" s="2"/>
      <c r="M46" s="2"/>
      <c r="N46" s="2"/>
      <c r="O46" s="2"/>
      <c r="P46" s="2"/>
      <c r="Q46" s="2"/>
      <c r="R46" s="2"/>
      <c r="S46" s="2"/>
      <c r="T46" s="2"/>
    </row>
    <row r="47" spans="3:21" x14ac:dyDescent="0.25">
      <c r="F47" s="9"/>
      <c r="G47" s="9"/>
      <c r="I47" s="9"/>
      <c r="L47" s="2"/>
      <c r="M47" s="2"/>
      <c r="N47" s="2"/>
      <c r="O47" s="2"/>
      <c r="P47" s="2"/>
      <c r="Q47" s="2"/>
      <c r="R47" s="2"/>
      <c r="S47" s="2"/>
      <c r="T47" s="2"/>
    </row>
    <row r="48" spans="3:21" x14ac:dyDescent="0.25">
      <c r="G48" t="s">
        <v>9</v>
      </c>
      <c r="O48" s="7"/>
    </row>
    <row r="50" spans="5:22" x14ac:dyDescent="0.25">
      <c r="E50">
        <v>17</v>
      </c>
      <c r="G50" s="2"/>
      <c r="J50">
        <f>SIN(30/360*2*PI())</f>
        <v>0.49999999999999994</v>
      </c>
      <c r="O50" s="2"/>
    </row>
    <row r="51" spans="5:22" x14ac:dyDescent="0.25">
      <c r="E51" s="9">
        <f ca="1">ROUND(RAND()*18+1,0)</f>
        <v>2</v>
      </c>
      <c r="F51" s="9">
        <f ca="1">ROUND(RAND()*15+1,0)</f>
        <v>9</v>
      </c>
      <c r="O51" s="2"/>
    </row>
    <row r="52" spans="5:22" x14ac:dyDescent="0.25">
      <c r="E52">
        <v>1</v>
      </c>
      <c r="F52">
        <v>1</v>
      </c>
      <c r="G52">
        <f t="shared" ref="G52:G61" ca="1" si="5">VLOOKUP($F52,$E$3:$U$40,2,FALSE)</f>
        <v>5.59</v>
      </c>
      <c r="H52">
        <f t="shared" ref="H52:H61" ca="1" si="6">VLOOKUP($F52,$E$3:$U$40,3,FALSE)</f>
        <v>4.4217510455806304</v>
      </c>
      <c r="I52">
        <f t="shared" ref="I52:I61" ca="1" si="7">VLOOKUP($F52,$E$3:$U$40,4,FALSE)</f>
        <v>6.67</v>
      </c>
      <c r="J52">
        <f t="shared" ref="J52:J61" ca="1" si="8">VLOOKUP($F52,$E$3:$U$40,5,FALSE)</f>
        <v>56.224612792079199</v>
      </c>
      <c r="K52">
        <f t="shared" ref="K52:K61" ca="1" si="9">VLOOKUP($F52,$E$3:$U$40,6,FALSE)</f>
        <v>41.11</v>
      </c>
      <c r="L52">
        <f t="shared" ref="L52:L61" ca="1" si="10">VLOOKUP($F52,$E$3:$U$40,7,FALSE)</f>
        <v>82.665387207920801</v>
      </c>
      <c r="M52" t="str">
        <f t="shared" ref="M52:M61" ca="1" si="11">VLOOKUP($F52,$E$3:$U$40,8,FALSE)</f>
        <v>1. Kosinussatz: b² = a² + c² - 2ac ∙ cos(β)</v>
      </c>
      <c r="N52" t="str">
        <f t="shared" ref="N52:N61" ca="1" si="12">VLOOKUP($F52,$E$3:$U$40,9,FALSE)</f>
        <v>b² = 5,59² + 6,67² - 2∙5,59∙6,67∙cos(41,11°)</v>
      </c>
      <c r="O52" t="str">
        <f t="shared" ref="O52:O61" ca="1" si="13">VLOOKUP($F52,$E$3:$U$40,10,FALSE)</f>
        <v>b = 4,42</v>
      </c>
      <c r="P52" t="str">
        <f t="shared" ref="P52:P61" ca="1" si="14">VLOOKUP($F52,$E$3:$U$40,11,FALSE)</f>
        <v xml:space="preserve">2. Berechne α mit Sinussatz: </v>
      </c>
      <c r="Q52" t="str">
        <f t="shared" ref="Q52:Q61" ca="1" si="15">VLOOKUP($F52,$E$3:$U$40,12,FALSE)</f>
        <v>a:b = sin(α) : sin(β) =&gt; sin(α) = a : b ∙ sin(β)</v>
      </c>
      <c r="R52" t="str">
        <f t="shared" ref="R52:R61" ca="1" si="16">VLOOKUP($F52,$E$3:$U$40,13,FALSE)</f>
        <v>sin(α) = 5,59 : 4,42 ∙ sin(41,11°) =&gt; α = 56,22°</v>
      </c>
      <c r="S52" t="str">
        <f t="shared" ref="S52:S61" ca="1" si="17">VLOOKUP($F52,$E$3:$U$40,14,FALSE)</f>
        <v>3. Berechne γ mit Winkelsummensatz:</v>
      </c>
      <c r="T52" t="str">
        <f t="shared" ref="T52:T61" ca="1" si="18">VLOOKUP($F52,$E$3:$U$40,15,FALSE)</f>
        <v>γ = 180° - α - β = 180° - 56,22° - 41,11°</v>
      </c>
      <c r="U52" t="str">
        <f t="shared" ref="U52:U61" ca="1" si="19">VLOOKUP($F52,$E$3:$U$40,16,FALSE)</f>
        <v>γ = 82,67°</v>
      </c>
      <c r="V52" t="str">
        <f t="shared" ref="V52:V61" ca="1" si="20">VLOOKUP($F52,$E$3:$U$40,17,FALSE)</f>
        <v>a = 5,59, c = 6,67, β = 41,11°</v>
      </c>
    </row>
    <row r="53" spans="5:22" x14ac:dyDescent="0.25">
      <c r="E53">
        <v>2</v>
      </c>
      <c r="F53">
        <v>2</v>
      </c>
      <c r="G53">
        <f t="shared" ca="1" si="5"/>
        <v>2.8248220922916318</v>
      </c>
      <c r="H53">
        <f t="shared" ca="1" si="6"/>
        <v>2.74</v>
      </c>
      <c r="I53">
        <f t="shared" ca="1" si="7"/>
        <v>2.120244017387511</v>
      </c>
      <c r="J53">
        <f t="shared" ca="1" si="8"/>
        <v>69.739999999999995</v>
      </c>
      <c r="K53">
        <f t="shared" ca="1" si="9"/>
        <v>65.5</v>
      </c>
      <c r="L53">
        <f t="shared" ca="1" si="10"/>
        <v>44.76</v>
      </c>
      <c r="M53" t="str">
        <f t="shared" ca="1" si="11"/>
        <v>1. Berechne β mit Winkelsummensatz:</v>
      </c>
      <c r="N53" t="str">
        <f t="shared" ca="1" si="12"/>
        <v>β = 180° - α - γ = 180° - 69,74° - 44,76°</v>
      </c>
      <c r="O53" t="str">
        <f t="shared" ca="1" si="13"/>
        <v>β = 65,5°</v>
      </c>
      <c r="P53" t="str">
        <f t="shared" ca="1" si="14"/>
        <v xml:space="preserve">2. Berechne Seite a mit Sinussatz: </v>
      </c>
      <c r="Q53" t="str">
        <f t="shared" ca="1" si="15"/>
        <v>a:b = sin(α) : sin(β) =&gt; a = b ∙ sin(α) : sin(β)</v>
      </c>
      <c r="R53" t="str">
        <f t="shared" ca="1" si="16"/>
        <v>a = 2,74 ∙ sin(69,74°) : sin(65,5°) = 2,82</v>
      </c>
      <c r="S53" t="str">
        <f t="shared" ca="1" si="17"/>
        <v xml:space="preserve">3. Berechne Seite c mit Sinussatz: </v>
      </c>
      <c r="T53" t="str">
        <f t="shared" ca="1" si="18"/>
        <v>c:b = sin(γ) : sin(β) =&gt; c = b ∙ sin(γ) : sin(β)</v>
      </c>
      <c r="U53" t="str">
        <f t="shared" ca="1" si="19"/>
        <v>c = 2,74 ∙ sin(44,76°) : sin(65,5°) = 2,12</v>
      </c>
      <c r="V53" t="str">
        <f t="shared" ca="1" si="20"/>
        <v>b = 2,74, α = 69,74°, γ = 44,76°</v>
      </c>
    </row>
    <row r="54" spans="5:22" x14ac:dyDescent="0.25">
      <c r="E54">
        <v>3</v>
      </c>
      <c r="F54">
        <v>3</v>
      </c>
      <c r="G54">
        <f t="shared" ca="1" si="5"/>
        <v>8.3836096088856387</v>
      </c>
      <c r="H54">
        <f t="shared" ca="1" si="6"/>
        <v>6.8070749443935208</v>
      </c>
      <c r="I54">
        <f t="shared" ca="1" si="7"/>
        <v>5.96</v>
      </c>
      <c r="J54">
        <f t="shared" ca="1" si="8"/>
        <v>81.800000000000011</v>
      </c>
      <c r="K54">
        <f t="shared" ca="1" si="9"/>
        <v>53.48</v>
      </c>
      <c r="L54">
        <f t="shared" ca="1" si="10"/>
        <v>44.72</v>
      </c>
      <c r="M54" t="str">
        <f t="shared" ca="1" si="11"/>
        <v>1. Berechne α mit Winkelsummensatz:</v>
      </c>
      <c r="N54" t="str">
        <f t="shared" ca="1" si="12"/>
        <v>α = 180° - β - γ = 180° - 53,48° - 44,72°</v>
      </c>
      <c r="O54" t="str">
        <f t="shared" ca="1" si="13"/>
        <v>α = 81,8°</v>
      </c>
      <c r="P54" t="str">
        <f t="shared" ca="1" si="14"/>
        <v xml:space="preserve">2. Berechne Seite a mit Sinussatz: </v>
      </c>
      <c r="Q54" t="str">
        <f t="shared" ca="1" si="15"/>
        <v>a:c = sin(α) : sin(γ) =&gt; a = c ∙ sin(α) : sin(γ)</v>
      </c>
      <c r="R54" t="str">
        <f t="shared" ca="1" si="16"/>
        <v>a = 5,96 ∙ sin(81,8°) : sin(44,72°) = 8,38</v>
      </c>
      <c r="S54" t="str">
        <f t="shared" ca="1" si="17"/>
        <v xml:space="preserve">3. Berechne Seite b mit Sinussatz: </v>
      </c>
      <c r="T54" t="str">
        <f t="shared" ca="1" si="18"/>
        <v>b:c = sin(β) : sin(γ) =&gt; b = c ∙ sin(β) : sin(γ)</v>
      </c>
      <c r="U54" t="str">
        <f t="shared" ca="1" si="19"/>
        <v>b = 5,96 ∙ sin(53,48°) : sin(44,72°) = 6,81</v>
      </c>
      <c r="V54" t="str">
        <f t="shared" ca="1" si="20"/>
        <v>c = 5,96, β = 53,48°, γ = 44,72°</v>
      </c>
    </row>
    <row r="55" spans="5:22" x14ac:dyDescent="0.25">
      <c r="E55">
        <v>4</v>
      </c>
      <c r="F55">
        <v>4</v>
      </c>
      <c r="G55">
        <f t="shared" ca="1" si="5"/>
        <v>13.729220375056393</v>
      </c>
      <c r="H55">
        <f t="shared" ca="1" si="6"/>
        <v>12.16</v>
      </c>
      <c r="I55">
        <f t="shared" ca="1" si="7"/>
        <v>6.91</v>
      </c>
      <c r="J55">
        <f t="shared" ca="1" si="8"/>
        <v>87.571009830351514</v>
      </c>
      <c r="K55">
        <f t="shared" ca="1" si="9"/>
        <v>62.24</v>
      </c>
      <c r="L55">
        <f t="shared" ca="1" si="10"/>
        <v>30.188990169648473</v>
      </c>
      <c r="M55" t="str">
        <f t="shared" ca="1" si="11"/>
        <v xml:space="preserve">1. Berechne γ mit Sinussatz: </v>
      </c>
      <c r="N55" t="str">
        <f t="shared" ca="1" si="12"/>
        <v>c:b = sin(γ) : sin(β) =&gt; sin(γ) = c : b ∙ sin(β)</v>
      </c>
      <c r="O55" t="str">
        <f t="shared" ca="1" si="13"/>
        <v>sin(γ) = 6,91 : 12,16 ∙ sin(62,24°) =&gt; γ = 30,19°</v>
      </c>
      <c r="P55" t="str">
        <f t="shared" ca="1" si="14"/>
        <v>2. Berechne α mit Winkelsummensatz:</v>
      </c>
      <c r="Q55" t="str">
        <f t="shared" ca="1" si="15"/>
        <v>α = 180° - β - γ = 180° - 62,24° - 30,19°</v>
      </c>
      <c r="R55" t="str">
        <f t="shared" ca="1" si="16"/>
        <v>α = 87,57°</v>
      </c>
      <c r="S55" t="str">
        <f t="shared" ca="1" si="17"/>
        <v xml:space="preserve">3. Berechne Seite a mit Sinussatz: </v>
      </c>
      <c r="T55" t="str">
        <f t="shared" ca="1" si="18"/>
        <v>a:b = sin(α) : sin(β) =&gt; a = b ∙ sin(α) : sin(β)</v>
      </c>
      <c r="U55" t="str">
        <f t="shared" ca="1" si="19"/>
        <v>a = 12,16 ∙ sin(87,57°) : sin(62,24°) = 13,73</v>
      </c>
      <c r="V55" t="str">
        <f t="shared" ca="1" si="20"/>
        <v>b = 12,16, c = 6,91, β = 62,24°</v>
      </c>
    </row>
    <row r="56" spans="5:22" x14ac:dyDescent="0.25">
      <c r="E56">
        <v>5</v>
      </c>
      <c r="F56">
        <v>5</v>
      </c>
      <c r="G56">
        <f t="shared" ca="1" si="5"/>
        <v>2.0623339472599183</v>
      </c>
      <c r="H56">
        <f t="shared" ca="1" si="6"/>
        <v>2.6</v>
      </c>
      <c r="I56">
        <f t="shared" ca="1" si="7"/>
        <v>2.0748765321926608</v>
      </c>
      <c r="J56">
        <f t="shared" ca="1" si="8"/>
        <v>50.85</v>
      </c>
      <c r="K56">
        <f t="shared" ca="1" si="9"/>
        <v>77.87</v>
      </c>
      <c r="L56">
        <f t="shared" ca="1" si="10"/>
        <v>51.28</v>
      </c>
      <c r="M56" t="str">
        <f t="shared" ca="1" si="11"/>
        <v>1. Berechne β mit Winkelsummensatz:</v>
      </c>
      <c r="N56" t="str">
        <f t="shared" ca="1" si="12"/>
        <v>β = 180° - α - γ = 180° - 50,85° - 51,28°</v>
      </c>
      <c r="O56" t="str">
        <f t="shared" ca="1" si="13"/>
        <v>β = 77,87°</v>
      </c>
      <c r="P56" t="str">
        <f t="shared" ca="1" si="14"/>
        <v xml:space="preserve">2. Berechne Seite a mit Sinussatz: </v>
      </c>
      <c r="Q56" t="str">
        <f t="shared" ca="1" si="15"/>
        <v>a:b = sin(α) : sin(β) =&gt; a = b ∙ sin(α) : sin(β)</v>
      </c>
      <c r="R56" t="str">
        <f t="shared" ca="1" si="16"/>
        <v>a = 2,6 ∙ sin(50,85°) : sin(77,87°) = 2,06</v>
      </c>
      <c r="S56" t="str">
        <f t="shared" ca="1" si="17"/>
        <v xml:space="preserve">3. Berechne Seite c mit Sinussatz: </v>
      </c>
      <c r="T56" t="str">
        <f t="shared" ca="1" si="18"/>
        <v>c:b = sin(γ) : sin(β) =&gt; c = b ∙ sin(γ) : sin(β)</v>
      </c>
      <c r="U56" t="str">
        <f t="shared" ca="1" si="19"/>
        <v>c = 2,6 ∙ sin(51,28°) : sin(77,87°) = 2,07</v>
      </c>
      <c r="V56" t="str">
        <f t="shared" ca="1" si="20"/>
        <v>b = 2,6, α = 50,85°, γ = 51,28°</v>
      </c>
    </row>
    <row r="57" spans="5:22" x14ac:dyDescent="0.25">
      <c r="E57">
        <v>6</v>
      </c>
      <c r="F57">
        <v>6</v>
      </c>
      <c r="G57">
        <f t="shared" ca="1" si="5"/>
        <v>6.07</v>
      </c>
      <c r="H57">
        <f t="shared" ca="1" si="6"/>
        <v>6.7691828153280564</v>
      </c>
      <c r="I57">
        <f t="shared" ca="1" si="7"/>
        <v>6.47</v>
      </c>
      <c r="J57">
        <f t="shared" ca="1" si="8"/>
        <v>54.522340435903438</v>
      </c>
      <c r="K57">
        <f t="shared" ca="1" si="9"/>
        <v>65.25</v>
      </c>
      <c r="L57">
        <f t="shared" ca="1" si="10"/>
        <v>60.22765956409657</v>
      </c>
      <c r="M57" t="str">
        <f t="shared" ca="1" si="11"/>
        <v>1. Kosinussatz: b² = a² + c² - 2ac ∙ cos(β)</v>
      </c>
      <c r="N57" t="str">
        <f t="shared" ca="1" si="12"/>
        <v>b² = 6,07² + 6,47² - 2∙6,07∙6,47∙cos(65,25°)</v>
      </c>
      <c r="O57" t="str">
        <f t="shared" ca="1" si="13"/>
        <v>b = 6,77</v>
      </c>
      <c r="P57" t="str">
        <f t="shared" ca="1" si="14"/>
        <v xml:space="preserve">2. Berechne α mit Sinussatz: </v>
      </c>
      <c r="Q57" t="str">
        <f t="shared" ca="1" si="15"/>
        <v>a:b = sin(α) : sin(β) =&gt; sin(α) = a : b ∙ sin(β)</v>
      </c>
      <c r="R57" t="str">
        <f t="shared" ca="1" si="16"/>
        <v>sin(α) = 6,07 : 6,77 ∙ sin(65,25°) =&gt; α = 54,52°</v>
      </c>
      <c r="S57" t="str">
        <f t="shared" ca="1" si="17"/>
        <v>3. Berechne γ mit Winkelsummensatz:</v>
      </c>
      <c r="T57" t="str">
        <f t="shared" ca="1" si="18"/>
        <v>γ = 180° - α - β = 180° - 54,52° - 65,25°</v>
      </c>
      <c r="U57" t="str">
        <f t="shared" ca="1" si="19"/>
        <v>γ = 60,23°</v>
      </c>
      <c r="V57" t="str">
        <f t="shared" ca="1" si="20"/>
        <v>a = 6,07, c = 6,47, β = 65,25°</v>
      </c>
    </row>
    <row r="58" spans="5:22" x14ac:dyDescent="0.25">
      <c r="E58">
        <v>7</v>
      </c>
      <c r="F58">
        <v>7</v>
      </c>
      <c r="G58">
        <f t="shared" ca="1" si="5"/>
        <v>5.3972326073465915</v>
      </c>
      <c r="H58">
        <f t="shared" ca="1" si="6"/>
        <v>6.1</v>
      </c>
      <c r="I58">
        <f t="shared" ca="1" si="7"/>
        <v>1.21</v>
      </c>
      <c r="J58">
        <f t="shared" ca="1" si="8"/>
        <v>49.72</v>
      </c>
      <c r="K58">
        <f t="shared" ca="1" si="9"/>
        <v>59.56785212257742</v>
      </c>
      <c r="L58">
        <f t="shared" ca="1" si="10"/>
        <v>70.712147877422581</v>
      </c>
      <c r="M58" t="str">
        <f t="shared" ca="1" si="11"/>
        <v>1. Kosinussatz: a² = b² + c² - 2bc ∙ cos(α)</v>
      </c>
      <c r="N58" t="str">
        <f t="shared" ca="1" si="12"/>
        <v>a² = 6,1² + 1,21² - 2∙6,1∙1,21∙cos(49,72°)</v>
      </c>
      <c r="O58" t="str">
        <f t="shared" ca="1" si="13"/>
        <v>a = 5,4</v>
      </c>
      <c r="P58" t="str">
        <f t="shared" ca="1" si="14"/>
        <v xml:space="preserve">2. Berechne β mit Sinussatz: </v>
      </c>
      <c r="Q58" t="str">
        <f t="shared" ca="1" si="15"/>
        <v>b:a = sin(β) : sin(α) =&gt; sin(β) = b : a ∙ sin(α)</v>
      </c>
      <c r="R58" t="str">
        <f t="shared" ca="1" si="16"/>
        <v>sin(β) = 6,1 : 5,4 ∙ sin(49,72°) =&gt; β = 59,57°</v>
      </c>
      <c r="S58" t="str">
        <f t="shared" ca="1" si="17"/>
        <v>3. Berechne γ mit Winkelsummensatz:</v>
      </c>
      <c r="T58" t="str">
        <f t="shared" ca="1" si="18"/>
        <v>γ = 180° - α - β = 180° - 49,72° - 59,57°</v>
      </c>
      <c r="U58" t="str">
        <f t="shared" ca="1" si="19"/>
        <v>γ = 70,71°</v>
      </c>
      <c r="V58" t="str">
        <f t="shared" ca="1" si="20"/>
        <v>b = 6,1, c = 1,21, α = 49,72°</v>
      </c>
    </row>
    <row r="59" spans="5:22" x14ac:dyDescent="0.25">
      <c r="E59">
        <v>8</v>
      </c>
      <c r="F59">
        <v>8</v>
      </c>
      <c r="G59">
        <f t="shared" ca="1" si="5"/>
        <v>2.04</v>
      </c>
      <c r="H59">
        <f t="shared" ca="1" si="6"/>
        <v>1.4142779300118098</v>
      </c>
      <c r="I59">
        <f t="shared" ca="1" si="7"/>
        <v>2.0527573210575629</v>
      </c>
      <c r="J59">
        <f t="shared" ca="1" si="8"/>
        <v>69.3</v>
      </c>
      <c r="K59">
        <f t="shared" ca="1" si="9"/>
        <v>40.43</v>
      </c>
      <c r="L59">
        <f t="shared" ca="1" si="10"/>
        <v>70.27000000000001</v>
      </c>
      <c r="M59" t="str">
        <f t="shared" ca="1" si="11"/>
        <v>1. Berechne γ mit Winkelsummensatz:</v>
      </c>
      <c r="N59" t="str">
        <f t="shared" ca="1" si="12"/>
        <v>γ = 180° - α - β = 180° - 69,3° - 40,43°</v>
      </c>
      <c r="O59" t="str">
        <f t="shared" ca="1" si="13"/>
        <v>γ = 70,27°</v>
      </c>
      <c r="P59" t="str">
        <f t="shared" ca="1" si="14"/>
        <v xml:space="preserve">2. Berechne Seite b mit Sinussatz: </v>
      </c>
      <c r="Q59" t="str">
        <f t="shared" ca="1" si="15"/>
        <v>b:a = sin(β) : sin(α) =&gt; b = a ∙ sin(β) : sin(α)</v>
      </c>
      <c r="R59" t="str">
        <f t="shared" ca="1" si="16"/>
        <v>b = 2,04 ∙ sin(40,43°) : sin(69,3°) = 1,41</v>
      </c>
      <c r="S59" t="str">
        <f t="shared" ca="1" si="17"/>
        <v xml:space="preserve">3. Berechne Seite c mit Sinussatz: </v>
      </c>
      <c r="T59" t="str">
        <f t="shared" ca="1" si="18"/>
        <v>c:a = sin(γ) : sin(α) =&gt; c = a ∙ sin(γ) : sin(α)</v>
      </c>
      <c r="U59" t="str">
        <f t="shared" ca="1" si="19"/>
        <v>c = 2,04 ∙ sin(70,27°) : sin(69,3°) = 2,05</v>
      </c>
      <c r="V59" t="str">
        <f t="shared" ca="1" si="20"/>
        <v>a = 2,04, α = 69,3°, β = 40,43°</v>
      </c>
    </row>
    <row r="60" spans="5:22" x14ac:dyDescent="0.25">
      <c r="E60">
        <v>9</v>
      </c>
      <c r="F60">
        <v>9</v>
      </c>
      <c r="G60">
        <f t="shared" ca="1" si="5"/>
        <v>5.0199999999999996</v>
      </c>
      <c r="H60">
        <f t="shared" ca="1" si="6"/>
        <v>4.7489980486246139</v>
      </c>
      <c r="I60">
        <f t="shared" ca="1" si="7"/>
        <v>3.7232386318100144</v>
      </c>
      <c r="J60">
        <f t="shared" ca="1" si="8"/>
        <v>71.510000000000005</v>
      </c>
      <c r="K60">
        <f t="shared" ca="1" si="9"/>
        <v>63.79</v>
      </c>
      <c r="L60">
        <f t="shared" ca="1" si="10"/>
        <v>44.7</v>
      </c>
      <c r="M60" t="str">
        <f t="shared" ca="1" si="11"/>
        <v>1. Berechne α mit Winkelsummensatz:</v>
      </c>
      <c r="N60" t="str">
        <f t="shared" ca="1" si="12"/>
        <v>α = 180° - β - γ = 180° - 63,79° - 44,7°</v>
      </c>
      <c r="O60" t="str">
        <f t="shared" ca="1" si="13"/>
        <v>α = 71,51°</v>
      </c>
      <c r="P60" t="str">
        <f t="shared" ca="1" si="14"/>
        <v xml:space="preserve">2. Berechne Seite b mit Sinussatz: </v>
      </c>
      <c r="Q60" t="str">
        <f t="shared" ca="1" si="15"/>
        <v>b:a = sin(β) : sin(α) =&gt; b = a ∙ sin(β) : sin(α)</v>
      </c>
      <c r="R60" t="str">
        <f t="shared" ca="1" si="16"/>
        <v>b = 5,02 ∙ sin(63,79°) : sin(71,51°) = 4,75</v>
      </c>
      <c r="S60" t="str">
        <f t="shared" ca="1" si="17"/>
        <v xml:space="preserve">3. Berechne Seite c mit Sinussatz: </v>
      </c>
      <c r="T60" t="str">
        <f t="shared" ca="1" si="18"/>
        <v>c:a = sin(γ) : sin(α) =&gt; c = a ∙ sin(γ) : sin(α)</v>
      </c>
      <c r="U60" t="str">
        <f t="shared" ca="1" si="19"/>
        <v>c = 5,02 ∙ sin(44,7°) : sin(71,51°) = 3,72</v>
      </c>
      <c r="V60" t="str">
        <f t="shared" ca="1" si="20"/>
        <v>a = 5,02, β = 63,79°, γ = 44,7°</v>
      </c>
    </row>
    <row r="61" spans="5:22" x14ac:dyDescent="0.25">
      <c r="E61">
        <v>10</v>
      </c>
      <c r="F61">
        <v>10</v>
      </c>
      <c r="G61">
        <f t="shared" ca="1" si="5"/>
        <v>8.7199999999999989</v>
      </c>
      <c r="H61">
        <f t="shared" ca="1" si="6"/>
        <v>9.4024394199172026</v>
      </c>
      <c r="I61">
        <f t="shared" ca="1" si="7"/>
        <v>3.87</v>
      </c>
      <c r="J61">
        <f t="shared" ca="1" si="8"/>
        <v>67.930000000000007</v>
      </c>
      <c r="K61">
        <f t="shared" ca="1" si="9"/>
        <v>87.78425598554351</v>
      </c>
      <c r="L61">
        <f t="shared" ca="1" si="10"/>
        <v>24.285744014456487</v>
      </c>
      <c r="M61" t="str">
        <f t="shared" ca="1" si="11"/>
        <v xml:space="preserve">1. Berechne γ mit Sinussatz: </v>
      </c>
      <c r="N61" t="str">
        <f t="shared" ca="1" si="12"/>
        <v>c:a = sin(γ) : sin(α) =&gt; sin(γ) = c : a ∙ sin(α)</v>
      </c>
      <c r="O61" t="str">
        <f t="shared" ca="1" si="13"/>
        <v>sin(γ) = 3,87 : 8,72 ∙ sin(67,93°) =&gt; γ = 24,29°</v>
      </c>
      <c r="P61" t="str">
        <f t="shared" ca="1" si="14"/>
        <v>2. Berechne β mit Winkelsummensatz:</v>
      </c>
      <c r="Q61" t="str">
        <f t="shared" ca="1" si="15"/>
        <v>β = 180° - α - γ = 180° - 67,93° - 24,29°</v>
      </c>
      <c r="R61" t="str">
        <f t="shared" ca="1" si="16"/>
        <v>β = 87,78°</v>
      </c>
      <c r="S61" t="str">
        <f t="shared" ca="1" si="17"/>
        <v xml:space="preserve">3. Berechne Seite b mit Sinussatz: </v>
      </c>
      <c r="T61" t="str">
        <f t="shared" ca="1" si="18"/>
        <v>b:a = sin(β) : sin(α) =&gt; b = a ∙ sin(β) : sin(α)</v>
      </c>
      <c r="U61" t="str">
        <f t="shared" ca="1" si="19"/>
        <v>b = 8,72 ∙ sin(87,78°) : sin(67,93°) = 9,4</v>
      </c>
      <c r="V61" t="str">
        <f t="shared" ca="1" si="20"/>
        <v>a = 8,72, c = 3,87, α = 67,93°</v>
      </c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5" spans="7:7" x14ac:dyDescent="0.25">
      <c r="G75" s="2"/>
    </row>
    <row r="78" spans="7:7" x14ac:dyDescent="0.25">
      <c r="G78" s="2"/>
    </row>
    <row r="81" spans="7:7" x14ac:dyDescent="0.25">
      <c r="G81" s="2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Arbeitsblatt</vt:lpstr>
      <vt:lpstr>Daten</vt:lpstr>
      <vt:lpstr>Arbeitsblatt!Druckbereich</vt:lpstr>
      <vt:lpstr>Daten!Druckbereich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2022-06-12T17:14:43Z</cp:lastPrinted>
  <dcterms:created xsi:type="dcterms:W3CDTF">2009-10-08T17:52:09Z</dcterms:created>
  <dcterms:modified xsi:type="dcterms:W3CDTF">2022-06-12T17:15:23Z</dcterms:modified>
</cp:coreProperties>
</file>