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40009_{C3FBCA0D-C40F-406D-B528-4D7A27127164}" xr6:coauthVersionLast="47" xr6:coauthVersionMax="47" xr10:uidLastSave="{00000000-0000-0000-0000-000000000000}"/>
  <bookViews>
    <workbookView xWindow="-110" yWindow="-110" windowWidth="19420" windowHeight="10560"/>
  </bookViews>
  <sheets>
    <sheet name="Arbeitsblatt" sheetId="8" r:id="rId1"/>
    <sheet name="Tabelle1" sheetId="9" r:id="rId2"/>
  </sheets>
  <definedNames>
    <definedName name="_xlnm.Print_Area" localSheetId="0">Arbeitsblatt!$A$1:$AC$59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33" i="8"/>
  <c r="A34" i="8" s="1"/>
  <c r="Z7" i="9"/>
  <c r="AG7" i="9" s="1"/>
  <c r="Z4" i="9"/>
  <c r="Z15" i="8" s="1"/>
  <c r="R7" i="9"/>
  <c r="O7" i="9"/>
  <c r="N7" i="9"/>
  <c r="I7" i="9"/>
  <c r="D7" i="9"/>
  <c r="C7" i="9"/>
  <c r="R4" i="9"/>
  <c r="I4" i="9"/>
  <c r="N4" i="9" s="1"/>
  <c r="C4" i="9"/>
  <c r="BU4" i="9"/>
  <c r="R5" i="9"/>
  <c r="R6" i="9"/>
  <c r="BU5" i="9"/>
  <c r="BU6" i="9" s="1"/>
  <c r="BU7" i="9" s="1"/>
  <c r="BU8" i="9" s="1"/>
  <c r="BU9" i="9" s="1"/>
  <c r="BU10" i="9" s="1"/>
  <c r="BU11" i="9" s="1"/>
  <c r="BU12" i="9" s="1"/>
  <c r="BU13" i="9" s="1"/>
  <c r="BU14" i="9" s="1"/>
  <c r="BU15" i="9" s="1"/>
  <c r="BU16" i="9" s="1"/>
  <c r="BU17" i="9" s="1"/>
  <c r="BU18" i="9" s="1"/>
  <c r="BU19" i="9" s="1"/>
  <c r="BU20" i="9" s="1"/>
  <c r="BU21" i="9" s="1"/>
  <c r="BU22" i="9" s="1"/>
  <c r="BU23" i="9" s="1"/>
  <c r="BU24" i="9" s="1"/>
  <c r="BU25" i="9" s="1"/>
  <c r="BU26" i="9" s="1"/>
  <c r="BU27" i="9" s="1"/>
  <c r="BU28" i="9" s="1"/>
  <c r="BU29" i="9" s="1"/>
  <c r="BU30" i="9" s="1"/>
  <c r="BU31" i="9" s="1"/>
  <c r="BU32" i="9" s="1"/>
  <c r="BU33" i="9" s="1"/>
  <c r="BU34" i="9" s="1"/>
  <c r="R13" i="9"/>
  <c r="R12" i="9"/>
  <c r="R11" i="9"/>
  <c r="R10" i="9"/>
  <c r="R9" i="9"/>
  <c r="C1" i="9"/>
  <c r="D1" i="9" s="1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AH1" i="9" s="1"/>
  <c r="AI1" i="9" s="1"/>
  <c r="AJ1" i="9" s="1"/>
  <c r="AK1" i="9" s="1"/>
  <c r="AL1" i="9" s="1"/>
  <c r="AM1" i="9" s="1"/>
  <c r="AN1" i="9" s="1"/>
  <c r="AO1" i="9" s="1"/>
  <c r="AP1" i="9" s="1"/>
  <c r="AQ1" i="9" s="1"/>
  <c r="AR1" i="9" s="1"/>
  <c r="AS1" i="9" s="1"/>
  <c r="AT1" i="9" s="1"/>
  <c r="AU1" i="9" s="1"/>
  <c r="AV1" i="9" s="1"/>
  <c r="AW1" i="9" s="1"/>
  <c r="AX1" i="9" s="1"/>
  <c r="AY1" i="9" s="1"/>
  <c r="AZ1" i="9" s="1"/>
  <c r="BA1" i="9" s="1"/>
  <c r="BB1" i="9" s="1"/>
  <c r="BC1" i="9" s="1"/>
  <c r="BD1" i="9" s="1"/>
  <c r="BE1" i="9" s="1"/>
  <c r="BF1" i="9" s="1"/>
  <c r="BG1" i="9" s="1"/>
  <c r="BH1" i="9" s="1"/>
  <c r="BI1" i="9" s="1"/>
  <c r="BJ1" i="9" s="1"/>
  <c r="BK1" i="9" s="1"/>
  <c r="BL1" i="9" s="1"/>
  <c r="BM1" i="9" s="1"/>
  <c r="BN1" i="9" s="1"/>
  <c r="BO1" i="9" s="1"/>
  <c r="BP1" i="9" s="1"/>
  <c r="O13" i="9"/>
  <c r="N13" i="9"/>
  <c r="I13" i="9"/>
  <c r="D13" i="9"/>
  <c r="C13" i="9"/>
  <c r="O12" i="9"/>
  <c r="N12" i="9"/>
  <c r="I12" i="9"/>
  <c r="D12" i="9"/>
  <c r="C12" i="9"/>
  <c r="O11" i="9"/>
  <c r="N11" i="9"/>
  <c r="I11" i="9"/>
  <c r="D11" i="9"/>
  <c r="C11" i="9"/>
  <c r="O10" i="9"/>
  <c r="N10" i="9"/>
  <c r="I10" i="9"/>
  <c r="D10" i="9"/>
  <c r="C10" i="9"/>
  <c r="I6" i="9"/>
  <c r="N6" i="9" s="1"/>
  <c r="D6" i="9"/>
  <c r="C6" i="9"/>
  <c r="I5" i="9"/>
  <c r="N5" i="9" s="1"/>
  <c r="D5" i="9"/>
  <c r="C5" i="9"/>
  <c r="I9" i="9"/>
  <c r="N9" i="9"/>
  <c r="O9" i="9"/>
  <c r="D9" i="9"/>
  <c r="C9" i="9"/>
  <c r="A7" i="8"/>
  <c r="A8" i="8" s="1"/>
  <c r="AA4" i="9" l="1"/>
  <c r="AH4" i="9" s="1"/>
  <c r="BP4" i="9"/>
  <c r="AA7" i="9"/>
  <c r="AH7" i="9" s="1"/>
  <c r="AG4" i="9"/>
  <c r="BP7" i="9"/>
  <c r="F10" i="9"/>
  <c r="U10" i="9" s="1"/>
  <c r="L5" i="9"/>
  <c r="P5" i="9" s="1"/>
  <c r="M10" i="9"/>
  <c r="Q10" i="9" s="1"/>
  <c r="O4" i="9"/>
  <c r="L12" i="9"/>
  <c r="P12" i="9" s="1"/>
  <c r="F12" i="9"/>
  <c r="U12" i="9" s="1"/>
  <c r="L10" i="9"/>
  <c r="P10" i="9" s="1"/>
  <c r="L13" i="9"/>
  <c r="T13" i="9" s="1"/>
  <c r="G7" i="9"/>
  <c r="H5" i="9"/>
  <c r="K5" i="9"/>
  <c r="F7" i="9"/>
  <c r="V7" i="9" s="1"/>
  <c r="G5" i="9"/>
  <c r="G10" i="9"/>
  <c r="G12" i="9"/>
  <c r="F13" i="9"/>
  <c r="Q6" i="9"/>
  <c r="F5" i="9"/>
  <c r="V5" i="9" s="1"/>
  <c r="C45" i="8" s="1"/>
  <c r="F9" i="9"/>
  <c r="U9" i="9" s="1"/>
  <c r="H6" i="9"/>
  <c r="L11" i="9"/>
  <c r="P11" i="9" s="1"/>
  <c r="G13" i="9"/>
  <c r="K6" i="9"/>
  <c r="D4" i="9"/>
  <c r="L4" i="9" s="1"/>
  <c r="F11" i="9"/>
  <c r="M9" i="9"/>
  <c r="Q9" i="9" s="1"/>
  <c r="M13" i="9"/>
  <c r="Q13" i="9" s="1"/>
  <c r="M12" i="9"/>
  <c r="Q12" i="9" s="1"/>
  <c r="G6" i="9"/>
  <c r="G11" i="9"/>
  <c r="L6" i="9"/>
  <c r="P6" i="9" s="1"/>
  <c r="P13" i="9"/>
  <c r="M11" i="9"/>
  <c r="Q11" i="9" s="1"/>
  <c r="M7" i="9"/>
  <c r="Q7" i="9" s="1"/>
  <c r="L9" i="9"/>
  <c r="P9" i="9" s="1"/>
  <c r="F6" i="9"/>
  <c r="U6" i="9" s="1"/>
  <c r="AL4" i="9"/>
  <c r="AR4" i="9" s="1"/>
  <c r="AU4" i="9" s="1"/>
  <c r="AO4" i="9"/>
  <c r="AL7" i="9"/>
  <c r="AR7" i="9" s="1"/>
  <c r="AU7" i="9" s="1"/>
  <c r="AO7" i="9"/>
  <c r="Q5" i="9"/>
  <c r="G9" i="9"/>
  <c r="L7" i="9"/>
  <c r="C44" i="8" l="1"/>
  <c r="V10" i="9"/>
  <c r="AC10" i="9" s="1"/>
  <c r="X10" i="9"/>
  <c r="Z10" i="9" s="1"/>
  <c r="AA10" i="9" s="1"/>
  <c r="AH10" i="9" s="1"/>
  <c r="AL10" i="9" s="1"/>
  <c r="T5" i="9"/>
  <c r="U37" i="8" s="1"/>
  <c r="AW10" i="9"/>
  <c r="BA10" i="9" s="1"/>
  <c r="BK10" i="9" s="1"/>
  <c r="X5" i="9"/>
  <c r="E47" i="8" s="1"/>
  <c r="V9" i="9"/>
  <c r="AC9" i="9" s="1"/>
  <c r="X13" i="9"/>
  <c r="Z13" i="9" s="1"/>
  <c r="AB12" i="9"/>
  <c r="AI12" i="9" s="1"/>
  <c r="AW12" i="9"/>
  <c r="AY12" i="9" s="1"/>
  <c r="T9" i="9"/>
  <c r="T12" i="9"/>
  <c r="AB10" i="9"/>
  <c r="AI10" i="9" s="1"/>
  <c r="T11" i="9"/>
  <c r="AC5" i="9"/>
  <c r="T6" i="9"/>
  <c r="U41" i="8"/>
  <c r="E45" i="8"/>
  <c r="AW9" i="9"/>
  <c r="BB9" i="9" s="1"/>
  <c r="T10" i="9"/>
  <c r="X11" i="9"/>
  <c r="AE11" i="9" s="1"/>
  <c r="X9" i="9"/>
  <c r="AE9" i="9" s="1"/>
  <c r="X12" i="9"/>
  <c r="U7" i="9"/>
  <c r="AB7" i="9" s="1"/>
  <c r="V12" i="9"/>
  <c r="AC12" i="9" s="1"/>
  <c r="X7" i="9"/>
  <c r="U5" i="9"/>
  <c r="AB5" i="9" s="1"/>
  <c r="E44" i="8" s="1"/>
  <c r="O5" i="9"/>
  <c r="AW5" i="9" s="1"/>
  <c r="O6" i="9"/>
  <c r="AW6" i="9" s="1"/>
  <c r="V13" i="9"/>
  <c r="U13" i="9"/>
  <c r="AB13" i="9" s="1"/>
  <c r="AI13" i="9" s="1"/>
  <c r="AW11" i="9"/>
  <c r="BA11" i="9" s="1"/>
  <c r="AB6" i="9"/>
  <c r="AI6" i="9" s="1"/>
  <c r="M4" i="9"/>
  <c r="Q4" i="9" s="1"/>
  <c r="AB9" i="9"/>
  <c r="AI9" i="9" s="1"/>
  <c r="AW13" i="9"/>
  <c r="U11" i="9"/>
  <c r="AB11" i="9" s="1"/>
  <c r="V11" i="9"/>
  <c r="X6" i="9"/>
  <c r="V6" i="9"/>
  <c r="F4" i="9"/>
  <c r="U4" i="9" s="1"/>
  <c r="G4" i="9"/>
  <c r="P7" i="9"/>
  <c r="T7" i="9"/>
  <c r="P4" i="9"/>
  <c r="AC7" i="9"/>
  <c r="Y10" i="9" l="1"/>
  <c r="AF10" i="9" s="1"/>
  <c r="AK10" i="9" s="1"/>
  <c r="AR10" i="9" s="1"/>
  <c r="AU10" i="9" s="1"/>
  <c r="W10" i="9"/>
  <c r="AD10" i="9" s="1"/>
  <c r="AE10" i="9"/>
  <c r="AG10" i="9"/>
  <c r="AE5" i="9"/>
  <c r="AX10" i="9"/>
  <c r="BH10" i="9" s="1"/>
  <c r="U35" i="8"/>
  <c r="AZ10" i="9"/>
  <c r="BJ10" i="9" s="1"/>
  <c r="AZ12" i="9"/>
  <c r="BE12" i="9" s="1"/>
  <c r="BB12" i="9"/>
  <c r="BL12" i="9" s="1"/>
  <c r="AX12" i="9"/>
  <c r="BH12" i="9" s="1"/>
  <c r="Z5" i="9"/>
  <c r="AG5" i="9" s="1"/>
  <c r="BB10" i="9"/>
  <c r="BG10" i="9" s="1"/>
  <c r="AY10" i="9"/>
  <c r="BI10" i="9" s="1"/>
  <c r="AE13" i="9"/>
  <c r="C47" i="8"/>
  <c r="W41" i="8"/>
  <c r="C46" i="8"/>
  <c r="W5" i="9"/>
  <c r="AD5" i="9" s="1"/>
  <c r="AM5" i="9" s="1"/>
  <c r="T45" i="8" s="1"/>
  <c r="AG13" i="9"/>
  <c r="AA13" i="9"/>
  <c r="AH13" i="9" s="1"/>
  <c r="AL13" i="9" s="1"/>
  <c r="Y13" i="9"/>
  <c r="AF13" i="9" s="1"/>
  <c r="AK13" i="9" s="1"/>
  <c r="AX9" i="9"/>
  <c r="BH9" i="9" s="1"/>
  <c r="BA9" i="9"/>
  <c r="BK9" i="9" s="1"/>
  <c r="BA12" i="9"/>
  <c r="BF12" i="9" s="1"/>
  <c r="BN5" i="9"/>
  <c r="AZ9" i="9"/>
  <c r="BE9" i="9" s="1"/>
  <c r="BO5" i="9"/>
  <c r="AY9" i="9"/>
  <c r="BD9" i="9" s="1"/>
  <c r="Z11" i="9"/>
  <c r="AA11" i="9" s="1"/>
  <c r="AH11" i="9" s="1"/>
  <c r="AL11" i="9" s="1"/>
  <c r="BF11" i="9"/>
  <c r="BK11" i="9"/>
  <c r="AY6" i="9"/>
  <c r="BI6" i="9" s="1"/>
  <c r="BB6" i="9"/>
  <c r="BL6" i="9" s="1"/>
  <c r="W7" i="9"/>
  <c r="AD7" i="9" s="1"/>
  <c r="AJ7" i="9" s="1"/>
  <c r="Y7" i="9"/>
  <c r="AF7" i="9" s="1"/>
  <c r="AK7" i="9" s="1"/>
  <c r="Z9" i="9"/>
  <c r="Y9" i="9" s="1"/>
  <c r="AF9" i="9" s="1"/>
  <c r="BF10" i="9"/>
  <c r="AE7" i="9"/>
  <c r="W9" i="9"/>
  <c r="AD9" i="9" s="1"/>
  <c r="AM9" i="9" s="1"/>
  <c r="AE12" i="9"/>
  <c r="Z12" i="9"/>
  <c r="W12" i="9"/>
  <c r="AD12" i="9" s="1"/>
  <c r="AJ12" i="9" s="1"/>
  <c r="V4" i="9"/>
  <c r="C19" i="8" s="1"/>
  <c r="AZ6" i="9"/>
  <c r="BE6" i="9" s="1"/>
  <c r="X4" i="9"/>
  <c r="W15" i="8" s="1"/>
  <c r="AX11" i="9"/>
  <c r="AY11" i="9"/>
  <c r="AX6" i="9"/>
  <c r="BH6" i="9" s="1"/>
  <c r="BA6" i="9"/>
  <c r="BF6" i="9" s="1"/>
  <c r="T4" i="9"/>
  <c r="U9" i="8" s="1"/>
  <c r="BB11" i="9"/>
  <c r="AW4" i="9"/>
  <c r="BA4" i="9" s="1"/>
  <c r="AZ11" i="9"/>
  <c r="AC13" i="9"/>
  <c r="W13" i="9"/>
  <c r="AD13" i="9" s="1"/>
  <c r="AC6" i="9"/>
  <c r="W6" i="9"/>
  <c r="AD6" i="9" s="1"/>
  <c r="AJ6" i="9" s="1"/>
  <c r="AP6" i="9" s="1"/>
  <c r="BN6" i="9"/>
  <c r="AE6" i="9"/>
  <c r="BO6" i="9"/>
  <c r="Z6" i="9"/>
  <c r="AC11" i="9"/>
  <c r="W11" i="9"/>
  <c r="AD11" i="9" s="1"/>
  <c r="AJ11" i="9" s="1"/>
  <c r="AI11" i="9"/>
  <c r="AZ13" i="9"/>
  <c r="BJ13" i="9" s="1"/>
  <c r="BB13" i="9"/>
  <c r="BA13" i="9"/>
  <c r="AX13" i="9"/>
  <c r="AY13" i="9"/>
  <c r="BI13" i="9" s="1"/>
  <c r="BG9" i="9"/>
  <c r="BL9" i="9"/>
  <c r="AI7" i="9"/>
  <c r="AI5" i="9"/>
  <c r="BA5" i="9"/>
  <c r="AX5" i="9"/>
  <c r="AY5" i="9"/>
  <c r="AZ5" i="9"/>
  <c r="BB5" i="9"/>
  <c r="AB4" i="9"/>
  <c r="E18" i="8" s="1"/>
  <c r="BI12" i="9"/>
  <c r="BD12" i="9"/>
  <c r="AW7" i="9"/>
  <c r="BO7" i="9"/>
  <c r="BN7" i="9"/>
  <c r="E49" i="8" l="1"/>
  <c r="M49" i="8" s="1"/>
  <c r="AA5" i="9"/>
  <c r="AH5" i="9" s="1"/>
  <c r="AL5" i="9" s="1"/>
  <c r="M50" i="8" s="1"/>
  <c r="AN10" i="9"/>
  <c r="BK12" i="9"/>
  <c r="AM10" i="9"/>
  <c r="AO10" i="9"/>
  <c r="BJ9" i="9"/>
  <c r="AJ10" i="9"/>
  <c r="AP10" i="9" s="1"/>
  <c r="AS10" i="9" s="1"/>
  <c r="BJ12" i="9"/>
  <c r="C48" i="8"/>
  <c r="C50" i="8"/>
  <c r="AR13" i="9"/>
  <c r="AU13" i="9" s="1"/>
  <c r="BC9" i="9"/>
  <c r="BG12" i="9"/>
  <c r="BC6" i="9"/>
  <c r="BE10" i="9"/>
  <c r="E19" i="8"/>
  <c r="BC10" i="9"/>
  <c r="C49" i="8"/>
  <c r="E21" i="8"/>
  <c r="AE4" i="9"/>
  <c r="BD6" i="9"/>
  <c r="AJ5" i="9"/>
  <c r="M46" i="8" s="1"/>
  <c r="BC12" i="9"/>
  <c r="AM6" i="9"/>
  <c r="BJ6" i="9"/>
  <c r="Z41" i="8"/>
  <c r="BD10" i="9"/>
  <c r="C22" i="8"/>
  <c r="BP5" i="9"/>
  <c r="Y5" i="9"/>
  <c r="AF5" i="9" s="1"/>
  <c r="E48" i="8" s="1"/>
  <c r="BL10" i="9"/>
  <c r="E46" i="8"/>
  <c r="BF9" i="9"/>
  <c r="AM7" i="9"/>
  <c r="AA9" i="9"/>
  <c r="AH9" i="9" s="1"/>
  <c r="AL9" i="9" s="1"/>
  <c r="U11" i="8"/>
  <c r="BK6" i="9"/>
  <c r="BO4" i="9"/>
  <c r="Y4" i="9"/>
  <c r="AF4" i="9" s="1"/>
  <c r="AK4" i="9" s="1"/>
  <c r="M22" i="8" s="1"/>
  <c r="AJ9" i="9"/>
  <c r="AP9" i="9" s="1"/>
  <c r="AS9" i="9" s="1"/>
  <c r="BG6" i="9"/>
  <c r="BI9" i="9"/>
  <c r="AO13" i="9"/>
  <c r="AZ4" i="9"/>
  <c r="BE4" i="9" s="1"/>
  <c r="BB4" i="9"/>
  <c r="BL4" i="9" s="1"/>
  <c r="AQ7" i="9"/>
  <c r="AT7" i="9" s="1"/>
  <c r="BE13" i="9"/>
  <c r="AS6" i="9"/>
  <c r="W4" i="9"/>
  <c r="AD4" i="9" s="1"/>
  <c r="E20" i="8" s="1"/>
  <c r="C21" i="8"/>
  <c r="AX4" i="9"/>
  <c r="BH4" i="9" s="1"/>
  <c r="F6" i="8" s="1"/>
  <c r="D7" i="8" s="1"/>
  <c r="Y11" i="9"/>
  <c r="AF11" i="9" s="1"/>
  <c r="AG11" i="9"/>
  <c r="BD13" i="9"/>
  <c r="AM11" i="9"/>
  <c r="AY4" i="9"/>
  <c r="BI4" i="9" s="1"/>
  <c r="J6" i="8" s="1"/>
  <c r="H7" i="8" s="1"/>
  <c r="AC4" i="9"/>
  <c r="AM12" i="9"/>
  <c r="C18" i="8"/>
  <c r="AG9" i="9"/>
  <c r="U15" i="8"/>
  <c r="AN7" i="9"/>
  <c r="BN4" i="9"/>
  <c r="AA12" i="9"/>
  <c r="AH12" i="9" s="1"/>
  <c r="AL12" i="9" s="1"/>
  <c r="Y12" i="9"/>
  <c r="AF12" i="9" s="1"/>
  <c r="AN12" i="9" s="1"/>
  <c r="AG12" i="9"/>
  <c r="C20" i="8"/>
  <c r="BJ11" i="9"/>
  <c r="BE11" i="9"/>
  <c r="BI11" i="9"/>
  <c r="BD11" i="9"/>
  <c r="BH11" i="9"/>
  <c r="BC11" i="9"/>
  <c r="BL11" i="9"/>
  <c r="BG11" i="9"/>
  <c r="AM13" i="9"/>
  <c r="AJ13" i="9"/>
  <c r="AP13" i="9" s="1"/>
  <c r="AS13" i="9" s="1"/>
  <c r="AN13" i="9"/>
  <c r="BF13" i="9"/>
  <c r="BK13" i="9"/>
  <c r="AP11" i="9"/>
  <c r="AS11" i="9" s="1"/>
  <c r="BL13" i="9"/>
  <c r="BG13" i="9"/>
  <c r="AG6" i="9"/>
  <c r="BP6" i="9"/>
  <c r="AA6" i="9"/>
  <c r="AH6" i="9" s="1"/>
  <c r="Y6" i="9"/>
  <c r="AF6" i="9" s="1"/>
  <c r="BC13" i="9"/>
  <c r="BH13" i="9"/>
  <c r="AP12" i="9"/>
  <c r="AS12" i="9" s="1"/>
  <c r="M44" i="8"/>
  <c r="BK4" i="9"/>
  <c r="BF4" i="9"/>
  <c r="BK5" i="9"/>
  <c r="BF5" i="9"/>
  <c r="AP7" i="9"/>
  <c r="AS7" i="9" s="1"/>
  <c r="BL5" i="9"/>
  <c r="BG5" i="9"/>
  <c r="BC5" i="9"/>
  <c r="D32" i="8" s="1"/>
  <c r="BH5" i="9"/>
  <c r="F32" i="8" s="1"/>
  <c r="D33" i="8" s="1"/>
  <c r="BJ5" i="9"/>
  <c r="BE5" i="9"/>
  <c r="AK9" i="9"/>
  <c r="AN9" i="9"/>
  <c r="AX7" i="9"/>
  <c r="AY7" i="9"/>
  <c r="BB7" i="9"/>
  <c r="BA7" i="9"/>
  <c r="AZ7" i="9"/>
  <c r="AI4" i="9"/>
  <c r="BI5" i="9"/>
  <c r="J32" i="8" s="1"/>
  <c r="H33" i="8" s="1"/>
  <c r="BD5" i="9"/>
  <c r="E50" i="8" l="1"/>
  <c r="BG4" i="9"/>
  <c r="AQ10" i="9"/>
  <c r="AT10" i="9" s="1"/>
  <c r="AQ9" i="9"/>
  <c r="AT9" i="9" s="1"/>
  <c r="AP5" i="9"/>
  <c r="AB45" i="8" s="1"/>
  <c r="AO5" i="9"/>
  <c r="T49" i="8" s="1"/>
  <c r="BJ4" i="9"/>
  <c r="N6" i="8" s="1"/>
  <c r="AK5" i="9"/>
  <c r="AQ5" i="9" s="1"/>
  <c r="AT5" i="9" s="1"/>
  <c r="AN5" i="9"/>
  <c r="T47" i="8" s="1"/>
  <c r="BC4" i="9"/>
  <c r="D6" i="8" s="1"/>
  <c r="AO9" i="9"/>
  <c r="AN11" i="9"/>
  <c r="AK11" i="9"/>
  <c r="AO11" i="9"/>
  <c r="BD4" i="9"/>
  <c r="G6" i="8" s="1"/>
  <c r="AQ13" i="9"/>
  <c r="AT13" i="9" s="1"/>
  <c r="AO12" i="9"/>
  <c r="AK12" i="9"/>
  <c r="E22" i="8"/>
  <c r="P32" i="8"/>
  <c r="O32" i="8" s="1"/>
  <c r="AR9" i="9"/>
  <c r="AU9" i="9" s="1"/>
  <c r="AK6" i="9"/>
  <c r="AQ6" i="9" s="1"/>
  <c r="AT6" i="9" s="1"/>
  <c r="AN6" i="9"/>
  <c r="AL6" i="9"/>
  <c r="AO6" i="9"/>
  <c r="P6" i="8"/>
  <c r="O6" i="8" s="1"/>
  <c r="BL7" i="9"/>
  <c r="BG7" i="9"/>
  <c r="L32" i="8"/>
  <c r="K32" i="8"/>
  <c r="R32" i="8"/>
  <c r="Q32" i="8"/>
  <c r="AJ4" i="9"/>
  <c r="AP4" i="9" s="1"/>
  <c r="AN4" i="9"/>
  <c r="T21" i="8" s="1"/>
  <c r="BJ7" i="9"/>
  <c r="BE7" i="9"/>
  <c r="H32" i="8"/>
  <c r="G32" i="8"/>
  <c r="BH7" i="9"/>
  <c r="BC7" i="9"/>
  <c r="R6" i="8"/>
  <c r="Q6" i="8"/>
  <c r="M18" i="8"/>
  <c r="BF7" i="9"/>
  <c r="BK7" i="9"/>
  <c r="BI7" i="9"/>
  <c r="BD7" i="9"/>
  <c r="N32" i="8"/>
  <c r="L33" i="8"/>
  <c r="M32" i="8"/>
  <c r="L6" i="8"/>
  <c r="K6" i="8"/>
  <c r="AM4" i="9"/>
  <c r="T19" i="8" s="1"/>
  <c r="AB47" i="8" l="1"/>
  <c r="AA47" i="8" s="1"/>
  <c r="M6" i="8"/>
  <c r="AS5" i="9"/>
  <c r="L54" i="8" s="1"/>
  <c r="M48" i="8"/>
  <c r="L7" i="8"/>
  <c r="H6" i="8"/>
  <c r="AR5" i="9"/>
  <c r="AU5" i="9" s="1"/>
  <c r="L56" i="8" s="1"/>
  <c r="AQ11" i="9"/>
  <c r="AT11" i="9" s="1"/>
  <c r="AR11" i="9"/>
  <c r="AU11" i="9" s="1"/>
  <c r="AR12" i="9"/>
  <c r="AU12" i="9" s="1"/>
  <c r="AQ12" i="9"/>
  <c r="AT12" i="9" s="1"/>
  <c r="AR6" i="9"/>
  <c r="AU6" i="9" s="1"/>
  <c r="AA45" i="8"/>
  <c r="C54" i="8"/>
  <c r="AS4" i="9"/>
  <c r="L26" i="8" s="1"/>
  <c r="AB19" i="8"/>
  <c r="M20" i="8"/>
  <c r="AQ4" i="9"/>
  <c r="AT4" i="9" s="1"/>
  <c r="C55" i="8" l="1"/>
  <c r="L55" i="8"/>
  <c r="AB49" i="8"/>
  <c r="C56" i="8" s="1"/>
  <c r="L27" i="8"/>
  <c r="AB21" i="8"/>
  <c r="C26" i="8"/>
  <c r="AA19" i="8"/>
  <c r="AA49" i="8" l="1"/>
  <c r="C27" i="8"/>
  <c r="AA21" i="8"/>
</calcChain>
</file>

<file path=xl/sharedStrings.xml><?xml version="1.0" encoding="utf-8"?>
<sst xmlns="http://schemas.openxmlformats.org/spreadsheetml/2006/main" count="68" uniqueCount="43">
  <si>
    <t>Aufgabe 1:</t>
  </si>
  <si>
    <t>Monotonie</t>
  </si>
  <si>
    <t>-</t>
  </si>
  <si>
    <t xml:space="preserve">f(x) = </t>
  </si>
  <si>
    <t>Intervall</t>
  </si>
  <si>
    <t>f ' (x)</t>
  </si>
  <si>
    <t>x</t>
  </si>
  <si>
    <t>Nullstellen</t>
  </si>
  <si>
    <t>x1</t>
  </si>
  <si>
    <t>x2</t>
  </si>
  <si>
    <t>x3</t>
  </si>
  <si>
    <t>x³</t>
  </si>
  <si>
    <t>x²</t>
  </si>
  <si>
    <t>f '</t>
  </si>
  <si>
    <t>f</t>
  </si>
  <si>
    <t>P1</t>
  </si>
  <si>
    <t>P2</t>
  </si>
  <si>
    <t>P3</t>
  </si>
  <si>
    <t>P4</t>
  </si>
  <si>
    <t>P5</t>
  </si>
  <si>
    <t>P6</t>
  </si>
  <si>
    <t>P7</t>
  </si>
  <si>
    <t>a</t>
  </si>
  <si>
    <t>i1</t>
  </si>
  <si>
    <t>i2</t>
  </si>
  <si>
    <t>i3</t>
  </si>
  <si>
    <t>i4</t>
  </si>
  <si>
    <t>i5</t>
  </si>
  <si>
    <t>→</t>
  </si>
  <si>
    <t>f1</t>
  </si>
  <si>
    <t>f2</t>
  </si>
  <si>
    <t>f3</t>
  </si>
  <si>
    <t>Þ</t>
  </si>
  <si>
    <t xml:space="preserve">Ableitung f ' (x) bestimmen: </t>
  </si>
  <si>
    <t xml:space="preserve">Funktionswerte berechnen: </t>
  </si>
  <si>
    <t>Gleichung lösen (Ausklammern von x, PQ-Formel,...)</t>
  </si>
  <si>
    <t>Notwendiges Kriterium: f ' (x) = 0</t>
  </si>
  <si>
    <t>Hinreichendes Kriterium: VZW</t>
  </si>
  <si>
    <t xml:space="preserve">Kandidaten für Extremstellen: </t>
  </si>
  <si>
    <t>Extrempunkte gesucht (mit Vorzeichenwechselkriterium (VZW))</t>
  </si>
  <si>
    <t>www.schlauistwow.de</t>
  </si>
  <si>
    <t>a) Bestimme die Extrempunkte der folgenden Funktion</t>
  </si>
  <si>
    <t>b) Bestimme die Extrempunkte der folgenden Funktion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</si>
</sst>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Symbol"/>
      <family val="1"/>
      <charset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3" borderId="1" xfId="0" applyFill="1" applyBorder="1"/>
    <xf numFmtId="0" fontId="2" fillId="0" borderId="1" xfId="0" applyFont="1" applyBorder="1"/>
    <xf numFmtId="0" fontId="0" fillId="4" borderId="1" xfId="0" applyFill="1" applyBorder="1"/>
    <xf numFmtId="0" fontId="0" fillId="5" borderId="1" xfId="0" applyFill="1" applyBorder="1"/>
    <xf numFmtId="0" fontId="9" fillId="0" borderId="1" xfId="0" applyFont="1" applyBorder="1"/>
    <xf numFmtId="0" fontId="10" fillId="0" borderId="0" xfId="0" applyFont="1"/>
    <xf numFmtId="0" fontId="3" fillId="0" borderId="0" xfId="0" applyFont="1"/>
    <xf numFmtId="0" fontId="0" fillId="6" borderId="1" xfId="0" applyFill="1" applyBorder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6" fillId="0" borderId="0" xfId="0" applyFont="1" applyBorder="1"/>
    <xf numFmtId="0" fontId="5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3" borderId="0" xfId="0" applyFont="1" applyFill="1"/>
    <xf numFmtId="0" fontId="12" fillId="3" borderId="0" xfId="0" applyFont="1" applyFill="1"/>
    <xf numFmtId="0" fontId="6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8" fillId="3" borderId="0" xfId="0" applyFont="1" applyFill="1" applyAlignment="1">
      <alignment horizontal="right"/>
    </xf>
    <xf numFmtId="0" fontId="6" fillId="3" borderId="9" xfId="0" applyFont="1" applyFill="1" applyBorder="1" applyAlignment="1">
      <alignment horizontal="left"/>
    </xf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tabSelected="1" workbookViewId="0">
      <selection sqref="A1:AC1"/>
    </sheetView>
  </sheetViews>
  <sheetFormatPr baseColWidth="10" defaultColWidth="11.54296875" defaultRowHeight="14" x14ac:dyDescent="0.3"/>
  <cols>
    <col min="1" max="1" width="2.453125" style="21" customWidth="1"/>
    <col min="2" max="2" width="3.90625" style="21" customWidth="1"/>
    <col min="3" max="3" width="5.90625" style="21" bestFit="1" customWidth="1"/>
    <col min="4" max="4" width="4.1796875" style="21" customWidth="1"/>
    <col min="5" max="5" width="1.81640625" style="21" bestFit="1" customWidth="1"/>
    <col min="6" max="7" width="2.08984375" style="21" bestFit="1" customWidth="1"/>
    <col min="8" max="8" width="3.36328125" style="21" customWidth="1"/>
    <col min="9" max="9" width="1.81640625" style="21" bestFit="1" customWidth="1"/>
    <col min="10" max="10" width="2.08984375" style="21" bestFit="1" customWidth="1"/>
    <col min="11" max="11" width="2" style="21" customWidth="1"/>
    <col min="12" max="12" width="4.1796875" style="21" customWidth="1"/>
    <col min="13" max="13" width="1.81640625" style="21" bestFit="1" customWidth="1"/>
    <col min="14" max="15" width="2.08984375" style="21" bestFit="1" customWidth="1"/>
    <col min="16" max="16" width="4.54296875" style="21" bestFit="1" customWidth="1"/>
    <col min="17" max="17" width="2.08984375" style="21" bestFit="1" customWidth="1"/>
    <col min="18" max="18" width="4.54296875" style="21" customWidth="1"/>
    <col min="19" max="19" width="1.1796875" style="22" customWidth="1"/>
    <col min="20" max="20" width="2.6328125" style="22" customWidth="1"/>
    <col min="21" max="21" width="5" style="21" customWidth="1"/>
    <col min="22" max="22" width="5.90625" style="21" customWidth="1"/>
    <col min="23" max="23" width="4.453125" style="21" customWidth="1"/>
    <col min="24" max="24" width="2.90625" style="21" customWidth="1"/>
    <col min="25" max="25" width="3" style="21" customWidth="1"/>
    <col min="26" max="26" width="4.453125" style="21" customWidth="1"/>
    <col min="27" max="27" width="2.08984375" style="21" bestFit="1" customWidth="1"/>
    <col min="28" max="28" width="2.453125" style="21" customWidth="1"/>
    <col min="29" max="29" width="2.1796875" style="21" customWidth="1"/>
    <col min="30" max="30" width="11.54296875" style="19"/>
    <col min="31" max="31" width="11.54296875" style="20"/>
    <col min="32" max="32" width="11.54296875" style="19"/>
    <col min="33" max="44" width="11.54296875" style="20"/>
    <col min="45" max="16384" width="11.54296875" style="21"/>
  </cols>
  <sheetData>
    <row r="1" spans="1:32" ht="15.5" x14ac:dyDescent="0.35">
      <c r="A1" s="66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32" ht="7" customHeight="1" x14ac:dyDescent="0.3"/>
    <row r="3" spans="1:32" s="20" customFormat="1" x14ac:dyDescent="0.3">
      <c r="A3" s="23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  <c r="T3" s="22"/>
      <c r="U3" s="23"/>
      <c r="V3" s="21"/>
      <c r="W3" s="21"/>
      <c r="X3" s="21"/>
      <c r="Y3" s="21"/>
      <c r="Z3" s="21"/>
      <c r="AA3" s="21"/>
      <c r="AB3" s="21"/>
      <c r="AC3" s="21"/>
      <c r="AD3" s="19"/>
      <c r="AF3" s="19"/>
    </row>
    <row r="4" spans="1:32" s="20" customFormat="1" x14ac:dyDescent="0.3">
      <c r="A4" s="21" t="s">
        <v>41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2"/>
      <c r="U4" s="23"/>
      <c r="V4" s="21"/>
      <c r="W4" s="21"/>
      <c r="X4" s="21"/>
      <c r="Y4" s="21"/>
      <c r="Z4" s="21"/>
      <c r="AA4" s="21"/>
      <c r="AB4" s="21"/>
      <c r="AC4" s="21"/>
      <c r="AD4" s="19"/>
      <c r="AF4" s="19"/>
    </row>
    <row r="5" spans="1:32" ht="7" customHeight="1" x14ac:dyDescent="0.3"/>
    <row r="6" spans="1:32" s="20" customFormat="1" x14ac:dyDescent="0.3">
      <c r="A6" s="24">
        <v>1</v>
      </c>
      <c r="B6" s="43"/>
      <c r="C6" s="43" t="s">
        <v>3</v>
      </c>
      <c r="D6" s="25">
        <f ca="1">VLOOKUP($A6,Tabelle1!$B$4:$BL$7,54)</f>
        <v>-1</v>
      </c>
      <c r="E6" s="43" t="s">
        <v>6</v>
      </c>
      <c r="F6" s="47">
        <f ca="1">VLOOKUP($A6,Tabelle1!$B$4:$BL$7,59)</f>
        <v>3</v>
      </c>
      <c r="G6" s="43" t="str">
        <f ca="1">IF(VLOOKUP($A6,Tabelle1!$B$4:$BL$7,55)&gt;0,"+","-")</f>
        <v>-</v>
      </c>
      <c r="H6" s="25">
        <f ca="1">ABS(VLOOKUP($A6,Tabelle1!$B$4:$BL$7,55))</f>
        <v>1</v>
      </c>
      <c r="I6" s="43" t="s">
        <v>6</v>
      </c>
      <c r="J6" s="47">
        <f ca="1">IF(VLOOKUP($A6,Tabelle1!$B$4:$BL$7,60)=1,"",VLOOKUP($A6,Tabelle1!$B$4:$BL$7,60))</f>
        <v>2</v>
      </c>
      <c r="K6" s="43" t="str">
        <f ca="1">IF(VLOOKUP($A6,Tabelle1!$B$4:$BL$7,56)&gt;0,"+","-")</f>
        <v>+</v>
      </c>
      <c r="L6" s="25">
        <f ca="1">ABS(VLOOKUP($A6,Tabelle1!$B$4:$BL$7,56))</f>
        <v>12</v>
      </c>
      <c r="M6" s="43" t="str">
        <f ca="1">IF(VLOOKUP($A6,Tabelle1!$B$4:$BL$7,61)&gt;=1,"x","")</f>
        <v>x</v>
      </c>
      <c r="N6" s="47" t="str">
        <f ca="1">IF(VLOOKUP($A6,Tabelle1!$B$4:$BL$7,61)&gt;1,VLOOKUP($A6,Tabelle1!$B$4:$BL$7,61),"")</f>
        <v/>
      </c>
      <c r="O6" s="43" t="str">
        <f ca="1">IF(P6="","",IF(VLOOKUP($A6,Tabelle1!$B$4:$BL$7,57)&gt;0,"+","-"))</f>
        <v>+</v>
      </c>
      <c r="P6" s="43">
        <f ca="1">IF(VLOOKUP($A6,Tabelle1!$B$4:$BL$7,62)=0,ABS(VLOOKUP($A6,Tabelle1!$B$4:$BL$7,57)),IF(VLOOKUP($A6,Tabelle1!$B$4:$BL$7,62)=1,ABS(VLOOKUP($A6,Tabelle1!$B$4:$BL$7,57))&amp;"x",""))</f>
        <v>2</v>
      </c>
      <c r="Q6" s="43" t="str">
        <f ca="1">IF(VLOOKUP($A6,Tabelle1!$B$4:$BL$7,63)&lt;1,"",IF(VLOOKUP($A6,Tabelle1!$B$4:$BL$7,58)&gt;0,"+","-"))</f>
        <v/>
      </c>
      <c r="R6" s="43" t="str">
        <f ca="1">IF(VLOOKUP($A6,Tabelle1!$B$4:$BL$7,63)=0,ABS(VLOOKUP($A6,Tabelle1!$B$4:$BL$7,58)),"")</f>
        <v/>
      </c>
      <c r="S6" s="22"/>
      <c r="T6" s="22"/>
      <c r="V6" s="21"/>
      <c r="W6" s="21"/>
      <c r="X6" s="21"/>
      <c r="Y6" s="21"/>
      <c r="Z6" s="21"/>
      <c r="AA6" s="21"/>
      <c r="AB6" s="21"/>
      <c r="AC6" s="21"/>
      <c r="AD6" s="19"/>
      <c r="AF6" s="19"/>
    </row>
    <row r="7" spans="1:32" s="20" customFormat="1" x14ac:dyDescent="0.3">
      <c r="A7" s="24">
        <f>A6</f>
        <v>1</v>
      </c>
      <c r="B7" s="43"/>
      <c r="C7" s="43"/>
      <c r="D7" s="26">
        <f ca="1">F6</f>
        <v>3</v>
      </c>
      <c r="E7" s="43"/>
      <c r="F7" s="47"/>
      <c r="G7" s="43"/>
      <c r="H7" s="26">
        <f ca="1">IF(J6="",1,J6)</f>
        <v>2</v>
      </c>
      <c r="I7" s="43"/>
      <c r="J7" s="47"/>
      <c r="K7" s="43"/>
      <c r="L7" s="26">
        <f ca="1">IF(VLOOKUP($A6,Tabelle1!$B$4:$BL$7,61)&gt;0,VLOOKUP($A6,Tabelle1!$B$4:$BL$7,61),1)</f>
        <v>1</v>
      </c>
      <c r="M7" s="43"/>
      <c r="N7" s="47"/>
      <c r="O7" s="43"/>
      <c r="P7" s="43"/>
      <c r="Q7" s="43"/>
      <c r="R7" s="43"/>
      <c r="S7" s="22"/>
      <c r="T7" s="22"/>
      <c r="V7" s="21"/>
      <c r="W7" s="21"/>
      <c r="X7" s="21"/>
      <c r="Y7" s="21"/>
      <c r="Z7" s="21"/>
      <c r="AA7" s="21"/>
      <c r="AB7" s="21"/>
      <c r="AC7" s="21"/>
      <c r="AD7" s="19"/>
      <c r="AF7" s="19"/>
    </row>
    <row r="8" spans="1:32" ht="7" customHeight="1" x14ac:dyDescent="0.3">
      <c r="A8" s="20">
        <f>A7</f>
        <v>1</v>
      </c>
    </row>
    <row r="9" spans="1:32" s="20" customFormat="1" x14ac:dyDescent="0.3">
      <c r="A9" s="24"/>
      <c r="B9" s="23" t="s">
        <v>33</v>
      </c>
      <c r="C9" s="21"/>
      <c r="D9" s="21"/>
      <c r="E9" s="21"/>
      <c r="F9" s="21"/>
      <c r="G9" s="21"/>
      <c r="H9" s="21"/>
      <c r="I9" s="21"/>
      <c r="J9" s="21"/>
      <c r="K9" s="21"/>
      <c r="M9" s="21"/>
      <c r="N9" s="21"/>
      <c r="O9" s="21"/>
      <c r="P9" s="21"/>
      <c r="Q9" s="21"/>
      <c r="R9" s="21"/>
      <c r="S9" s="22"/>
      <c r="T9" s="22"/>
      <c r="U9" s="28" t="str">
        <f ca="1">"f ' (x) = "&amp;VLOOKUP(A6,Tabelle1!$B$4:$AV$7,19)</f>
        <v>f ' (x) =  - 1x² - 1x + 12</v>
      </c>
      <c r="V9" s="28"/>
      <c r="W9" s="28"/>
      <c r="X9" s="28"/>
      <c r="Y9" s="28"/>
      <c r="Z9" s="21"/>
      <c r="AA9" s="21"/>
      <c r="AB9" s="21"/>
      <c r="AC9" s="21"/>
      <c r="AD9" s="19"/>
      <c r="AF9" s="19"/>
    </row>
    <row r="10" spans="1:32" ht="7" customHeight="1" x14ac:dyDescent="0.3"/>
    <row r="11" spans="1:32" s="20" customFormat="1" x14ac:dyDescent="0.3">
      <c r="A11" s="24"/>
      <c r="B11" s="23" t="s">
        <v>36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8" t="str">
        <f ca="1">VLOOKUP(A6,Tabelle1!$B$4:$AV$7,19)&amp;" = 0"</f>
        <v xml:space="preserve"> - 1x² - 1x + 12 = 0</v>
      </c>
      <c r="V11" s="28"/>
      <c r="W11" s="28"/>
      <c r="X11" s="28"/>
      <c r="Y11" s="28"/>
      <c r="Z11" s="21"/>
      <c r="AA11" s="21"/>
      <c r="AB11" s="21"/>
      <c r="AC11" s="21"/>
      <c r="AD11" s="19"/>
      <c r="AF11" s="19"/>
    </row>
    <row r="12" spans="1:32" ht="7" customHeight="1" x14ac:dyDescent="0.3"/>
    <row r="13" spans="1:32" s="20" customFormat="1" x14ac:dyDescent="0.3">
      <c r="A13" s="24"/>
      <c r="B13" s="23" t="s">
        <v>35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V13" s="21"/>
      <c r="W13" s="21"/>
      <c r="X13" s="21"/>
      <c r="Y13" s="21"/>
      <c r="Z13" s="21"/>
      <c r="AA13" s="21"/>
      <c r="AB13" s="21"/>
      <c r="AC13" s="21"/>
      <c r="AD13" s="19"/>
      <c r="AF13" s="19"/>
    </row>
    <row r="14" spans="1:32" ht="7" customHeight="1" x14ac:dyDescent="0.3"/>
    <row r="15" spans="1:32" s="20" customFormat="1" x14ac:dyDescent="0.3">
      <c r="A15" s="24"/>
      <c r="B15" s="23" t="s">
        <v>38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22"/>
      <c r="U15" s="28" t="str">
        <f ca="1">"x1 = "&amp;VLOOKUP($A6,Tabelle1!$B$4:$AV$7,21)</f>
        <v>x1 = -4</v>
      </c>
      <c r="V15" s="28"/>
      <c r="W15" s="28" t="str">
        <f ca="1">"x2 = "&amp;VLOOKUP(A6,Tabelle1!$B$4:$AV$7,23)</f>
        <v>x2 = 3</v>
      </c>
      <c r="X15" s="28"/>
      <c r="Z15" s="21" t="str">
        <f>IF(VLOOKUP($A6,Tabelle1!$B$4:$AV$7,25)&lt;&gt;"","x3 = "&amp;VLOOKUP($A6,Tabelle1!$B$4:$AV$7,25),"")</f>
        <v/>
      </c>
      <c r="AA15" s="21"/>
      <c r="AB15" s="21"/>
      <c r="AC15" s="21"/>
      <c r="AD15" s="19"/>
      <c r="AF15" s="19"/>
    </row>
    <row r="16" spans="1:32" ht="7" customHeight="1" x14ac:dyDescent="0.3"/>
    <row r="17" spans="1:32" ht="14.5" thickBot="1" x14ac:dyDescent="0.35">
      <c r="A17" s="24"/>
      <c r="C17" s="50" t="s">
        <v>4</v>
      </c>
      <c r="D17" s="51"/>
      <c r="E17" s="57" t="s">
        <v>5</v>
      </c>
      <c r="F17" s="50"/>
      <c r="G17" s="50"/>
      <c r="H17" s="50"/>
      <c r="I17" s="50"/>
      <c r="J17" s="50"/>
      <c r="K17" s="50"/>
      <c r="L17" s="51"/>
      <c r="M17" s="50" t="s">
        <v>1</v>
      </c>
      <c r="N17" s="50"/>
      <c r="O17" s="50"/>
      <c r="P17" s="50"/>
      <c r="T17" s="42" t="s">
        <v>37</v>
      </c>
    </row>
    <row r="18" spans="1:32" x14ac:dyDescent="0.3">
      <c r="A18" s="24"/>
      <c r="C18" s="44" t="str">
        <f ca="1">"x &lt; "&amp;VLOOKUP($A6,Tabelle1!$B$4:$AV$7,21)</f>
        <v>x &lt; -4</v>
      </c>
      <c r="D18" s="45"/>
      <c r="E18" s="54" t="str">
        <f ca="1">"f ' ("&amp;VLOOKUP($A6,Tabelle1!$B$4:$AV$7,20)&amp;") = "&amp;VLOOKUP($A6,Tabelle1!$B$4:$AV$7,27)&amp;" "&amp;IF(VLOOKUP($A6,Tabelle1!$B$4:$AV$7,27)&lt;0," &lt; 0"," &gt; 0")</f>
        <v>f ' (-5) = -8  &lt; 0</v>
      </c>
      <c r="F18" s="55"/>
      <c r="G18" s="55"/>
      <c r="H18" s="55"/>
      <c r="I18" s="55"/>
      <c r="J18" s="55"/>
      <c r="K18" s="55"/>
      <c r="L18" s="56"/>
      <c r="M18" s="59" t="str">
        <f ca="1">VLOOKUP($A6,Tabelle1!$B$4:$AV$7,34)</f>
        <v>fallend</v>
      </c>
      <c r="N18" s="44"/>
      <c r="O18" s="44"/>
      <c r="P18" s="44"/>
    </row>
    <row r="19" spans="1:32" x14ac:dyDescent="0.3">
      <c r="A19" s="24"/>
      <c r="C19" s="52" t="str">
        <f ca="1">"x = "&amp;VLOOKUP($A6,Tabelle1!$B$4:$AV$7,21)</f>
        <v>x = -4</v>
      </c>
      <c r="D19" s="53"/>
      <c r="E19" s="46" t="str">
        <f ca="1">"f ' ("&amp;VLOOKUP($A6,Tabelle1!$B$4:$AV$7,21)&amp;") = 0"</f>
        <v>f ' (-4) = 0</v>
      </c>
      <c r="F19" s="46"/>
      <c r="G19" s="46"/>
      <c r="H19" s="46"/>
      <c r="I19" s="46"/>
      <c r="J19" s="46"/>
      <c r="K19" s="46"/>
      <c r="L19" s="46"/>
      <c r="M19" s="60" t="s">
        <v>2</v>
      </c>
      <c r="N19" s="52"/>
      <c r="O19" s="52"/>
      <c r="P19" s="52"/>
      <c r="T19" s="27" t="str">
        <f ca="1">"Bei x = "&amp;VLOOKUP($A6,Tabelle1!$B$4:$AV$7,21)&amp;" "&amp;VLOOKUP($A6,Tabelle1!$B$4:$AV$7,38)</f>
        <v xml:space="preserve">Bei x = -4 VZW von - nach + </v>
      </c>
      <c r="AA19" s="40" t="str">
        <f ca="1">IF(AB19&lt;&gt;"","Þ","")</f>
        <v>Þ</v>
      </c>
      <c r="AB19" s="34" t="str">
        <f ca="1">VLOOKUP($A6,Tabelle1!$B$4:$AV$7,41)</f>
        <v>TP</v>
      </c>
      <c r="AC19" s="28"/>
    </row>
    <row r="20" spans="1:32" x14ac:dyDescent="0.3">
      <c r="A20" s="24"/>
      <c r="C20" s="48" t="str">
        <f ca="1">VLOOKUP($A6,Tabelle1!$B$4:$AV$7,21)&amp;" &lt; x &lt; "&amp;VLOOKUP($A6,Tabelle1!$B$4:$AV$7,23)</f>
        <v>-4 &lt; x &lt; 3</v>
      </c>
      <c r="D20" s="49"/>
      <c r="E20" s="58" t="str">
        <f ca="1">"f ' ("&amp;VLOOKUP($A6,Tabelle1!$B$4:$AV$7,22)&amp;") = "&amp;VLOOKUP($A6,Tabelle1!$B$4:$AV$7,29)&amp;" "&amp;IF(VLOOKUP($A6,Tabelle1!$B$4:$AV$7,29)&lt;0," &lt; 0"," &gt; 0")</f>
        <v>f ' (-1) = 12  &gt; 0</v>
      </c>
      <c r="F20" s="58"/>
      <c r="G20" s="58"/>
      <c r="H20" s="58"/>
      <c r="I20" s="58"/>
      <c r="J20" s="58"/>
      <c r="K20" s="58"/>
      <c r="L20" s="58"/>
      <c r="M20" s="61" t="str">
        <f ca="1">VLOOKUP($A6,Tabelle1!$B$4:$AV$7,35)</f>
        <v>steigend</v>
      </c>
      <c r="N20" s="48"/>
      <c r="O20" s="48"/>
      <c r="P20" s="48"/>
    </row>
    <row r="21" spans="1:32" x14ac:dyDescent="0.3">
      <c r="A21" s="24"/>
      <c r="C21" s="52" t="str">
        <f ca="1">"x = "&amp;VLOOKUP($A6,Tabelle1!$B$4:$AV$7,23)</f>
        <v>x = 3</v>
      </c>
      <c r="D21" s="53"/>
      <c r="E21" s="46" t="str">
        <f ca="1">"f ' ("&amp;VLOOKUP($A6,Tabelle1!$B$4:$AV$7,23)&amp;") = 0"</f>
        <v>f ' (3) = 0</v>
      </c>
      <c r="F21" s="46"/>
      <c r="G21" s="46"/>
      <c r="H21" s="46"/>
      <c r="I21" s="46"/>
      <c r="J21" s="46"/>
      <c r="K21" s="46"/>
      <c r="L21" s="46"/>
      <c r="M21" s="60" t="s">
        <v>2</v>
      </c>
      <c r="N21" s="52"/>
      <c r="O21" s="52"/>
      <c r="P21" s="52"/>
      <c r="T21" s="27" t="str">
        <f ca="1">"Bei x = "&amp;VLOOKUP(A6,Tabelle1!$B$4:$AV$7,23)&amp;" "&amp;VLOOKUP(A6,Tabelle1!$B$4:$AV$7,39)</f>
        <v>Bei x = 3 VZW von + nach -</v>
      </c>
      <c r="AA21" s="40" t="str">
        <f ca="1">IF(AB21&lt;&gt;"","Þ","")</f>
        <v>Þ</v>
      </c>
      <c r="AB21" s="34" t="str">
        <f ca="1">VLOOKUP($A6,Tabelle1!$B$4:$AV$7,42)</f>
        <v>HP</v>
      </c>
      <c r="AC21" s="28"/>
    </row>
    <row r="22" spans="1:32" x14ac:dyDescent="0.3">
      <c r="A22" s="24"/>
      <c r="C22" s="48" t="str">
        <f ca="1">IF(VLOOKUP($A6,Tabelle1!$B$4:$AV$7,25)&lt;&gt;"",VLOOKUP($A6,Tabelle1!$B$4:$AV$7,23)&amp;" &lt; x &lt; "&amp;VLOOKUP($A6,Tabelle1!$B$4:$AV$7,25),"x &gt; "&amp;VLOOKUP($A6,Tabelle1!$B$4:$AV$7,23))</f>
        <v>x &gt; 3</v>
      </c>
      <c r="D22" s="49"/>
      <c r="E22" s="58" t="str">
        <f ca="1">"f ' ("&amp;VLOOKUP($A6,Tabelle1!$B$4:$AV$7,24)&amp;") = "&amp;VLOOKUP($A6,Tabelle1!$B$4:$AV$7,31)&amp;" "&amp;IF(VLOOKUP($A6,Tabelle1!$B$4:$AV$7,31)&lt;0," &lt; 0"," &gt; 0")</f>
        <v>f ' (4) = -8  &lt; 0</v>
      </c>
      <c r="F22" s="58"/>
      <c r="G22" s="58"/>
      <c r="H22" s="58"/>
      <c r="I22" s="58"/>
      <c r="J22" s="58"/>
      <c r="K22" s="58"/>
      <c r="L22" s="58"/>
      <c r="M22" s="61" t="str">
        <f ca="1">VLOOKUP($A6,Tabelle1!$B$4:$AV$7,36)</f>
        <v>fallend</v>
      </c>
      <c r="N22" s="48"/>
      <c r="O22" s="48"/>
      <c r="P22" s="48"/>
    </row>
    <row r="23" spans="1:32" ht="7" customHeight="1" x14ac:dyDescent="0.3"/>
    <row r="24" spans="1:32" ht="14.5" thickBot="1" x14ac:dyDescent="0.35">
      <c r="A24" s="24"/>
      <c r="B24" s="23" t="s">
        <v>34</v>
      </c>
      <c r="U24" s="27"/>
    </row>
    <row r="25" spans="1:32" x14ac:dyDescent="0.3">
      <c r="A25" s="24"/>
      <c r="K25" s="30"/>
      <c r="L25" s="31"/>
      <c r="M25" s="31"/>
      <c r="N25" s="31"/>
      <c r="O25" s="31"/>
      <c r="P25" s="31"/>
      <c r="Q25" s="31"/>
      <c r="R25" s="32"/>
      <c r="U25" s="27"/>
    </row>
    <row r="26" spans="1:32" x14ac:dyDescent="0.3">
      <c r="A26" s="24"/>
      <c r="C26" s="27" t="str">
        <f ca="1">IF(AB19&lt;&gt;"","f ("&amp;VLOOKUP($A6,Tabelle1!$B$4:$AV$7,21)&amp;") = "&amp;VLOOKUP($A6,Tabelle1!$B$4:$BP$7,65),"")</f>
        <v>f (-4) = -32,67</v>
      </c>
      <c r="K26" s="33"/>
      <c r="L26" s="34" t="str">
        <f ca="1">VLOOKUP($A6,Tabelle1!$B$4:$AV$7,44)</f>
        <v>TP bei (-4|-32,67)</v>
      </c>
      <c r="M26" s="35"/>
      <c r="N26" s="35"/>
      <c r="O26" s="35"/>
      <c r="P26" s="35"/>
      <c r="Q26" s="35"/>
      <c r="R26" s="36"/>
    </row>
    <row r="27" spans="1:32" x14ac:dyDescent="0.3">
      <c r="A27" s="24"/>
      <c r="C27" s="27" t="str">
        <f ca="1">IF(AB21&lt;&gt;"","f ("&amp;VLOOKUP($A7,Tabelle1!$B$4:$AV$7,23)&amp;") = "&amp;VLOOKUP($A7,Tabelle1!$B$4:$BP$7,66),"")</f>
        <v>f (3) = 24,5</v>
      </c>
      <c r="K27" s="33"/>
      <c r="L27" s="34" t="str">
        <f ca="1">VLOOKUP($A6,Tabelle1!$B$4:$AV$7,45)</f>
        <v>HP bei (3|24,5)</v>
      </c>
      <c r="M27" s="35"/>
      <c r="N27" s="35"/>
      <c r="O27" s="35"/>
      <c r="P27" s="35"/>
      <c r="Q27" s="35"/>
      <c r="R27" s="36"/>
    </row>
    <row r="28" spans="1:32" ht="14.5" thickBot="1" x14ac:dyDescent="0.35">
      <c r="A28" s="24"/>
      <c r="C28" s="27"/>
      <c r="K28" s="37"/>
      <c r="L28" s="41"/>
      <c r="M28" s="38"/>
      <c r="N28" s="38"/>
      <c r="O28" s="38"/>
      <c r="P28" s="38"/>
      <c r="Q28" s="38"/>
      <c r="R28" s="39"/>
    </row>
    <row r="29" spans="1:32" x14ac:dyDescent="0.3">
      <c r="A29" s="24"/>
      <c r="C29" s="27"/>
      <c r="S29" s="21"/>
      <c r="T29" s="21"/>
    </row>
    <row r="30" spans="1:32" x14ac:dyDescent="0.3">
      <c r="A30" s="21" t="s">
        <v>42</v>
      </c>
      <c r="C30" s="27"/>
      <c r="S30" s="21"/>
      <c r="T30" s="21"/>
    </row>
    <row r="31" spans="1:32" ht="7" customHeight="1" x14ac:dyDescent="0.3"/>
    <row r="32" spans="1:32" s="20" customFormat="1" x14ac:dyDescent="0.3">
      <c r="A32" s="24">
        <v>2</v>
      </c>
      <c r="B32" s="43"/>
      <c r="C32" s="43" t="s">
        <v>3</v>
      </c>
      <c r="D32" s="25">
        <f ca="1">VLOOKUP($A32,Tabelle1!$B$4:$BL$7,54)</f>
        <v>-1</v>
      </c>
      <c r="E32" s="43" t="s">
        <v>6</v>
      </c>
      <c r="F32" s="47">
        <f ca="1">VLOOKUP($A32,Tabelle1!$B$4:$BL$7,59)</f>
        <v>4</v>
      </c>
      <c r="G32" s="43" t="str">
        <f ca="1">IF(VLOOKUP($A32,Tabelle1!$B$4:$BL$7,55)&gt;0,"+","-")</f>
        <v>-</v>
      </c>
      <c r="H32" s="25">
        <f ca="1">ABS(VLOOKUP($A32,Tabelle1!$B$4:$BL$7,55))</f>
        <v>5</v>
      </c>
      <c r="I32" s="43" t="s">
        <v>6</v>
      </c>
      <c r="J32" s="47">
        <f ca="1">IF(VLOOKUP($A32,Tabelle1!$B$4:$BL$7,60)=1,"",VLOOKUP($A32,Tabelle1!$B$4:$BL$7,60))</f>
        <v>3</v>
      </c>
      <c r="K32" s="43" t="str">
        <f ca="1">IF(VLOOKUP($A32,Tabelle1!$B$4:$BL$7,56)&gt;0,"+","-")</f>
        <v>-</v>
      </c>
      <c r="L32" s="25">
        <f ca="1">ABS(VLOOKUP($A32,Tabelle1!$B$4:$BL$7,56))</f>
        <v>4</v>
      </c>
      <c r="M32" s="43" t="str">
        <f ca="1">IF(VLOOKUP($A32,Tabelle1!$B$4:$BL$7,61)&gt;=1,"x","")</f>
        <v/>
      </c>
      <c r="N32" s="47" t="str">
        <f ca="1">IF(VLOOKUP($A32,Tabelle1!$B$4:$BL$7,61)&gt;1,VLOOKUP($A32,Tabelle1!$B$4:$BL$7,61),"")</f>
        <v/>
      </c>
      <c r="O32" s="43" t="str">
        <f ca="1">IF(P32="","",IF(VLOOKUP($A32,Tabelle1!$B$4:$BL$7,57)&gt;0,"+","-"))</f>
        <v/>
      </c>
      <c r="P32" s="43" t="str">
        <f ca="1">IF(VLOOKUP($A32,Tabelle1!$B$4:$BL$7,62)=0,ABS(VLOOKUP($A32,Tabelle1!$B$4:$BL$7,57)),IF(VLOOKUP($A32,Tabelle1!$B$4:$BL$7,62)=1,ABS(VLOOKUP($A32,Tabelle1!$B$4:$BL$7,57))&amp;"x",""))</f>
        <v/>
      </c>
      <c r="Q32" s="43" t="str">
        <f ca="1">IF(VLOOKUP($A32,Tabelle1!$B$4:$BL$7,63)&lt;1,"",IF(VLOOKUP($A32,Tabelle1!$B$4:$BL$7,58)&gt;0,"+","-"))</f>
        <v/>
      </c>
      <c r="R32" s="43" t="str">
        <f ca="1">IF(VLOOKUP($A32,Tabelle1!$B$4:$BL$7,63)=0,ABS(VLOOKUP($A32,Tabelle1!$B$4:$BL$7,58)),"")</f>
        <v/>
      </c>
      <c r="S32" s="22"/>
      <c r="T32" s="22"/>
      <c r="V32" s="21"/>
      <c r="W32" s="21"/>
      <c r="X32" s="21"/>
      <c r="Y32" s="21"/>
      <c r="Z32" s="21"/>
      <c r="AA32" s="21"/>
      <c r="AB32" s="21"/>
      <c r="AC32" s="21"/>
      <c r="AD32" s="19"/>
      <c r="AF32" s="19"/>
    </row>
    <row r="33" spans="1:32" s="20" customFormat="1" x14ac:dyDescent="0.3">
      <c r="A33" s="24">
        <f>A32</f>
        <v>2</v>
      </c>
      <c r="B33" s="43"/>
      <c r="C33" s="43"/>
      <c r="D33" s="26">
        <f ca="1">F32</f>
        <v>4</v>
      </c>
      <c r="E33" s="43"/>
      <c r="F33" s="47"/>
      <c r="G33" s="43"/>
      <c r="H33" s="26">
        <f ca="1">IF(J32="",1,J32)</f>
        <v>3</v>
      </c>
      <c r="I33" s="43"/>
      <c r="J33" s="47"/>
      <c r="K33" s="43"/>
      <c r="L33" s="26">
        <f ca="1">IF(VLOOKUP($A32,Tabelle1!$B$4:$BL$7,61)&gt;0,VLOOKUP($A32,Tabelle1!$B$4:$BL$7,61),1)</f>
        <v>1</v>
      </c>
      <c r="M33" s="43"/>
      <c r="N33" s="47"/>
      <c r="O33" s="43"/>
      <c r="P33" s="43"/>
      <c r="Q33" s="43"/>
      <c r="R33" s="43"/>
      <c r="S33" s="22"/>
      <c r="T33" s="22"/>
      <c r="V33" s="21"/>
      <c r="W33" s="21"/>
      <c r="X33" s="21"/>
      <c r="Y33" s="21"/>
      <c r="Z33" s="21"/>
      <c r="AA33" s="21"/>
      <c r="AB33" s="21"/>
      <c r="AC33" s="21"/>
      <c r="AD33" s="19"/>
      <c r="AF33" s="19"/>
    </row>
    <row r="34" spans="1:32" ht="7" customHeight="1" x14ac:dyDescent="0.3">
      <c r="A34" s="20">
        <f>A33</f>
        <v>2</v>
      </c>
    </row>
    <row r="35" spans="1:32" s="20" customFormat="1" x14ac:dyDescent="0.3">
      <c r="A35" s="24"/>
      <c r="B35" s="23" t="s">
        <v>33</v>
      </c>
      <c r="C35" s="21"/>
      <c r="D35" s="21"/>
      <c r="E35" s="21"/>
      <c r="F35" s="21"/>
      <c r="G35" s="21"/>
      <c r="H35" s="21"/>
      <c r="I35" s="21"/>
      <c r="J35" s="21"/>
      <c r="K35" s="21"/>
      <c r="M35" s="21"/>
      <c r="N35" s="21"/>
      <c r="O35" s="21"/>
      <c r="P35" s="21"/>
      <c r="Q35" s="21"/>
      <c r="R35" s="21"/>
      <c r="S35" s="22"/>
      <c r="T35" s="22"/>
      <c r="U35" s="28" t="str">
        <f ca="1">"f ' (x) = "&amp;VLOOKUP(A32,Tabelle1!$B$4:$AV$7,19)</f>
        <v>f ' (x) = -1x³ - 5x²</v>
      </c>
      <c r="V35" s="28"/>
      <c r="W35" s="28"/>
      <c r="X35" s="28"/>
      <c r="Y35" s="28"/>
      <c r="Z35" s="21"/>
      <c r="AA35" s="21"/>
      <c r="AB35" s="21"/>
      <c r="AC35" s="21"/>
      <c r="AD35" s="19"/>
      <c r="AF35" s="19"/>
    </row>
    <row r="36" spans="1:32" ht="7" customHeight="1" x14ac:dyDescent="0.3"/>
    <row r="37" spans="1:32" s="20" customFormat="1" x14ac:dyDescent="0.3">
      <c r="A37" s="24"/>
      <c r="B37" s="23" t="s">
        <v>36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8" t="str">
        <f ca="1">VLOOKUP(A32,Tabelle1!$B$4:$AV$7,19)&amp;" = 0"</f>
        <v>-1x³ - 5x² = 0</v>
      </c>
      <c r="V37" s="28"/>
      <c r="W37" s="28"/>
      <c r="X37" s="28"/>
      <c r="Y37" s="28"/>
      <c r="Z37" s="21"/>
      <c r="AA37" s="21"/>
      <c r="AB37" s="21"/>
      <c r="AC37" s="21"/>
      <c r="AD37" s="19"/>
      <c r="AF37" s="19"/>
    </row>
    <row r="38" spans="1:32" ht="7" customHeight="1" x14ac:dyDescent="0.3"/>
    <row r="39" spans="1:32" s="20" customFormat="1" x14ac:dyDescent="0.3">
      <c r="A39" s="24"/>
      <c r="B39" s="23" t="s">
        <v>35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s="22"/>
      <c r="U39" s="21"/>
      <c r="V39" s="21"/>
      <c r="W39" s="21"/>
      <c r="X39" s="21"/>
      <c r="Y39" s="21"/>
      <c r="Z39" s="21"/>
      <c r="AA39" s="21"/>
      <c r="AB39" s="21"/>
      <c r="AC39" s="21"/>
      <c r="AD39" s="19"/>
      <c r="AF39" s="19"/>
    </row>
    <row r="40" spans="1:32" ht="7" customHeight="1" x14ac:dyDescent="0.3"/>
    <row r="41" spans="1:32" s="20" customFormat="1" x14ac:dyDescent="0.3">
      <c r="A41" s="24"/>
      <c r="B41" s="23" t="s">
        <v>38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2"/>
      <c r="T41" s="22"/>
      <c r="U41" s="28" t="str">
        <f ca="1">"x1 = "&amp;VLOOKUP($A32,Tabelle1!$B$4:$AV$7,21)</f>
        <v>x1 = -5</v>
      </c>
      <c r="V41" s="28"/>
      <c r="W41" s="28" t="str">
        <f ca="1">"x2 = "&amp;VLOOKUP(A32,Tabelle1!$B$4:$AV$7,23)</f>
        <v>x2 = 0</v>
      </c>
      <c r="X41" s="28"/>
      <c r="Y41" s="29"/>
      <c r="Z41" s="28" t="str">
        <f ca="1">IF(VLOOKUP($A32,Tabelle1!$B$4:$AV$7,25)&lt;&gt;"","x3 = "&amp;VLOOKUP($A32,Tabelle1!$B$4:$AV$7,25),"")</f>
        <v/>
      </c>
      <c r="AA41" s="28"/>
      <c r="AB41" s="28"/>
      <c r="AC41" s="21"/>
      <c r="AD41" s="19"/>
      <c r="AF41" s="19"/>
    </row>
    <row r="43" spans="1:32" ht="14.5" thickBot="1" x14ac:dyDescent="0.35">
      <c r="A43" s="24"/>
      <c r="C43" s="50" t="s">
        <v>4</v>
      </c>
      <c r="D43" s="51"/>
      <c r="E43" s="57" t="s">
        <v>5</v>
      </c>
      <c r="F43" s="50"/>
      <c r="G43" s="50"/>
      <c r="H43" s="50"/>
      <c r="I43" s="50"/>
      <c r="J43" s="50"/>
      <c r="K43" s="50"/>
      <c r="L43" s="51"/>
      <c r="M43" s="50" t="s">
        <v>1</v>
      </c>
      <c r="N43" s="50"/>
      <c r="O43" s="50"/>
      <c r="P43" s="50"/>
      <c r="T43" s="42" t="s">
        <v>37</v>
      </c>
    </row>
    <row r="44" spans="1:32" x14ac:dyDescent="0.3">
      <c r="A44" s="24"/>
      <c r="C44" s="44" t="str">
        <f ca="1">"x &lt; "&amp;VLOOKUP($A32,Tabelle1!$B$4:$AV$7,21)</f>
        <v>x &lt; -5</v>
      </c>
      <c r="D44" s="45"/>
      <c r="E44" s="54" t="str">
        <f ca="1">"f ' ("&amp;VLOOKUP($A32,Tabelle1!$B$4:$AV$7,20)&amp;") = "&amp;VLOOKUP($A32,Tabelle1!$B$4:$AV$7,27)&amp;" "&amp;IF(VLOOKUP($A32,Tabelle1!$B$4:$AV$7,27)&lt;0," &lt; 0"," &gt; 0")</f>
        <v>f ' (-6) = 36  &gt; 0</v>
      </c>
      <c r="F44" s="55"/>
      <c r="G44" s="55"/>
      <c r="H44" s="55"/>
      <c r="I44" s="55"/>
      <c r="J44" s="55"/>
      <c r="K44" s="55"/>
      <c r="L44" s="56"/>
      <c r="M44" s="59" t="str">
        <f ca="1">VLOOKUP($A32,Tabelle1!$B$4:$AV$7,34)</f>
        <v>steigend</v>
      </c>
      <c r="N44" s="44"/>
      <c r="O44" s="44"/>
      <c r="P44" s="44"/>
    </row>
    <row r="45" spans="1:32" x14ac:dyDescent="0.3">
      <c r="A45" s="24"/>
      <c r="C45" s="52" t="str">
        <f ca="1">"x = "&amp;VLOOKUP($A32,Tabelle1!$B$4:$AV$7,21)</f>
        <v>x = -5</v>
      </c>
      <c r="D45" s="53"/>
      <c r="E45" s="60" t="str">
        <f ca="1">"f ' ("&amp;VLOOKUP($A32,Tabelle1!$B$4:$AV$7,21)&amp;") = 0"</f>
        <v>f ' (-5) = 0</v>
      </c>
      <c r="F45" s="52"/>
      <c r="G45" s="52"/>
      <c r="H45" s="52"/>
      <c r="I45" s="52"/>
      <c r="J45" s="52"/>
      <c r="K45" s="52"/>
      <c r="L45" s="53"/>
      <c r="M45" s="60" t="s">
        <v>2</v>
      </c>
      <c r="N45" s="52"/>
      <c r="O45" s="52"/>
      <c r="P45" s="52"/>
      <c r="T45" s="27" t="str">
        <f ca="1">"Bei x = "&amp;VLOOKUP($A32,Tabelle1!$B$4:$AV$7,21)&amp;" "&amp;VLOOKUP($A32,Tabelle1!$B$4:$AV$7,38)</f>
        <v xml:space="preserve">Bei x = -5 VZW von + zu - </v>
      </c>
      <c r="AA45" s="40" t="str">
        <f ca="1">IF(AB45&lt;&gt;"","Þ","")</f>
        <v>Þ</v>
      </c>
      <c r="AB45" s="34" t="str">
        <f ca="1">VLOOKUP($A32,Tabelle1!$B$4:$AV$7,41)</f>
        <v>HP</v>
      </c>
      <c r="AC45" s="28"/>
    </row>
    <row r="46" spans="1:32" x14ac:dyDescent="0.3">
      <c r="A46" s="24"/>
      <c r="C46" s="48" t="str">
        <f ca="1">VLOOKUP($A32,Tabelle1!$B$4:$AV$7,21)&amp;" &lt; x &lt; "&amp;VLOOKUP($A32,Tabelle1!$B$4:$AV$7,23)</f>
        <v>-5 &lt; x &lt; 0</v>
      </c>
      <c r="D46" s="49"/>
      <c r="E46" s="61" t="str">
        <f ca="1">"f ' ("&amp;VLOOKUP($A32,Tabelle1!$B$4:$AV$7,22)&amp;") = "&amp;VLOOKUP($A32,Tabelle1!$B$4:$AV$7,29)&amp;" "&amp;IF(VLOOKUP($A32,Tabelle1!$B$4:$AV$7,29)&lt;0," &lt; 0"," &gt; 0")</f>
        <v>f ' (-3) = -18  &lt; 0</v>
      </c>
      <c r="F46" s="48"/>
      <c r="G46" s="48"/>
      <c r="H46" s="48"/>
      <c r="I46" s="48"/>
      <c r="J46" s="48"/>
      <c r="K46" s="48"/>
      <c r="L46" s="49"/>
      <c r="M46" s="61" t="str">
        <f ca="1">VLOOKUP($A32,Tabelle1!$B$4:$AV$7,35)</f>
        <v>fallend</v>
      </c>
      <c r="N46" s="48"/>
      <c r="O46" s="48"/>
      <c r="P46" s="48"/>
    </row>
    <row r="47" spans="1:32" x14ac:dyDescent="0.3">
      <c r="A47" s="24"/>
      <c r="C47" s="52" t="str">
        <f ca="1">"x = "&amp;VLOOKUP($A32,Tabelle1!$B$4:$AV$7,23)</f>
        <v>x = 0</v>
      </c>
      <c r="D47" s="53"/>
      <c r="E47" s="60" t="str">
        <f ca="1">"f ' ("&amp;VLOOKUP($A32,Tabelle1!$B$4:$AV$7,23)&amp;") = 0"</f>
        <v>f ' (0) = 0</v>
      </c>
      <c r="F47" s="52"/>
      <c r="G47" s="52"/>
      <c r="H47" s="52"/>
      <c r="I47" s="52"/>
      <c r="J47" s="52"/>
      <c r="K47" s="52"/>
      <c r="L47" s="53"/>
      <c r="M47" s="60" t="s">
        <v>2</v>
      </c>
      <c r="N47" s="52"/>
      <c r="O47" s="52"/>
      <c r="P47" s="52"/>
      <c r="T47" s="27" t="str">
        <f ca="1">"Bei x = "&amp;VLOOKUP(A32,Tabelle1!$B$4:$AV$7,23)&amp;" "&amp;VLOOKUP(A32,Tabelle1!$B$4:$AV$7,39)</f>
        <v>Bei x = 0 kein VZW</v>
      </c>
      <c r="AA47" s="40" t="str">
        <f ca="1">IF(AB47&lt;&gt;"","Þ","")</f>
        <v>Þ</v>
      </c>
      <c r="AB47" s="34" t="str">
        <f ca="1">VLOOKUP($A32,Tabelle1!$B$4:$AV$7,42)</f>
        <v>SP</v>
      </c>
      <c r="AC47" s="28"/>
    </row>
    <row r="48" spans="1:32" x14ac:dyDescent="0.3">
      <c r="A48" s="24"/>
      <c r="C48" s="48" t="str">
        <f ca="1">IF(VLOOKUP($A32,Tabelle1!$B$4:$AV$7,25)&lt;&gt;"",VLOOKUP($A32,Tabelle1!$B$4:$AV$7,23)&amp;" &lt; x &lt; "&amp;VLOOKUP($A32,Tabelle1!$B$4:$AV$7,25),"x &gt; "&amp;VLOOKUP($A32,Tabelle1!$B$4:$AV$7,23))</f>
        <v>x &gt; 0</v>
      </c>
      <c r="D48" s="49"/>
      <c r="E48" s="61" t="str">
        <f ca="1">"f ' ("&amp;VLOOKUP($A32,Tabelle1!$B$4:$AV$7,24)&amp;") = "&amp;VLOOKUP($A32,Tabelle1!$B$4:$AV$7,31)&amp;" "&amp;IF(VLOOKUP($A32,Tabelle1!$B$4:$AV$7,31)&lt;0," &lt; 0"," &gt; 0")</f>
        <v>f ' (1) = -6  &lt; 0</v>
      </c>
      <c r="F48" s="48"/>
      <c r="G48" s="48"/>
      <c r="H48" s="48"/>
      <c r="I48" s="48"/>
      <c r="J48" s="48"/>
      <c r="K48" s="48"/>
      <c r="L48" s="49"/>
      <c r="M48" s="61" t="str">
        <f ca="1">VLOOKUP($A32,Tabelle1!$B$4:$AV$7,36)</f>
        <v>fallend</v>
      </c>
      <c r="N48" s="48"/>
      <c r="O48" s="48"/>
      <c r="P48" s="48"/>
    </row>
    <row r="49" spans="1:29" x14ac:dyDescent="0.3">
      <c r="A49" s="24"/>
      <c r="C49" s="52" t="str">
        <f ca="1">IF(VLOOKUP($A34,Tabelle1!$B$4:$AV$7,25)&lt;&gt;"","x = "&amp;VLOOKUP($A34,Tabelle1!$B$4:$AV$7,25),"")</f>
        <v/>
      </c>
      <c r="D49" s="53"/>
      <c r="E49" s="60" t="str">
        <f ca="1">IF(VLOOKUP($A34,Tabelle1!$B$4:$AV$7,25)&lt;&gt;"","f ' ("&amp;VLOOKUP($A34,Tabelle1!$B$4:$AV$7,25)&amp;") = 0","")</f>
        <v/>
      </c>
      <c r="F49" s="52"/>
      <c r="G49" s="52"/>
      <c r="H49" s="52"/>
      <c r="I49" s="52"/>
      <c r="J49" s="52"/>
      <c r="K49" s="52"/>
      <c r="L49" s="53"/>
      <c r="M49" s="60" t="str">
        <f ca="1">IF(E49&lt;&gt;"","-","")</f>
        <v/>
      </c>
      <c r="N49" s="52"/>
      <c r="O49" s="52"/>
      <c r="P49" s="52"/>
      <c r="T49" s="27" t="str">
        <f ca="1">IF(C49&lt;&gt;"","Bei x = "&amp;VLOOKUP(A32,Tabelle1!$B$4:$AV$7,25)&amp;" "&amp;VLOOKUP(A32,Tabelle1!$B$4:$AV$7,40),"")</f>
        <v/>
      </c>
      <c r="AA49" s="40" t="str">
        <f ca="1">IF(AB49&lt;&gt;"","Þ","")</f>
        <v/>
      </c>
      <c r="AB49" s="34" t="str">
        <f ca="1">VLOOKUP($A34,Tabelle1!$B$4:$AV$7,43)</f>
        <v/>
      </c>
      <c r="AC49" s="28"/>
    </row>
    <row r="50" spans="1:29" x14ac:dyDescent="0.3">
      <c r="A50" s="24"/>
      <c r="C50" s="48" t="str">
        <f ca="1">IF(VLOOKUP($A34,Tabelle1!$B$4:$AV$7,25)&lt;&gt;"","x &gt; "&amp;VLOOKUP($A34,Tabelle1!$B$4:$AV$7,25),"")</f>
        <v/>
      </c>
      <c r="D50" s="49"/>
      <c r="E50" s="61" t="str">
        <f ca="1">IF(VLOOKUP($A32,Tabelle1!$B$4:$AV$7,25)&lt;&gt;"","f ' ("&amp;VLOOKUP($A32,Tabelle1!$B$4:$AV$7,26)&amp;") = "&amp;VLOOKUP($A32,Tabelle1!$B$4:$AV$7,33)&amp;" "&amp;IF(VLOOKUP($A32,Tabelle1!$B$4:$AV$7,33)&lt;0," &lt; 0"," &gt; 0"),"")</f>
        <v/>
      </c>
      <c r="F50" s="48"/>
      <c r="G50" s="48"/>
      <c r="H50" s="48"/>
      <c r="I50" s="48"/>
      <c r="J50" s="48"/>
      <c r="K50" s="48"/>
      <c r="L50" s="49"/>
      <c r="M50" s="61" t="str">
        <f ca="1">IF(VLOOKUP($A32,Tabelle1!$B$4:$AV$7,37)&lt;&gt;"",VLOOKUP($A32,Tabelle1!$B$4:$AV$7,37),"")</f>
        <v/>
      </c>
      <c r="N50" s="48"/>
      <c r="O50" s="48"/>
      <c r="P50" s="48"/>
    </row>
    <row r="51" spans="1:29" ht="7" customHeight="1" x14ac:dyDescent="0.3"/>
    <row r="52" spans="1:29" ht="14.5" thickBot="1" x14ac:dyDescent="0.35">
      <c r="A52" s="24"/>
      <c r="B52" s="23" t="s">
        <v>34</v>
      </c>
      <c r="U52" s="27"/>
    </row>
    <row r="53" spans="1:29" x14ac:dyDescent="0.3">
      <c r="A53" s="24"/>
      <c r="K53" s="30"/>
      <c r="L53" s="31"/>
      <c r="M53" s="31"/>
      <c r="N53" s="31"/>
      <c r="O53" s="31"/>
      <c r="P53" s="31"/>
      <c r="Q53" s="31"/>
      <c r="R53" s="32"/>
      <c r="U53" s="27"/>
    </row>
    <row r="54" spans="1:29" x14ac:dyDescent="0.3">
      <c r="A54" s="24"/>
      <c r="C54" s="27" t="str">
        <f ca="1">IF(AB45&lt;&gt;"","f ("&amp;VLOOKUP($A32,Tabelle1!$B$4:$AV$7,21)&amp;") = "&amp;VLOOKUP($A32,Tabelle1!$B$4:$BP$7,65),"")</f>
        <v>f (-5) = 48,08</v>
      </c>
      <c r="K54" s="33"/>
      <c r="L54" s="34" t="str">
        <f ca="1">VLOOKUP($A32,Tabelle1!$B$4:$AV$7,44)</f>
        <v>HP bei (-5|48,08)</v>
      </c>
      <c r="M54" s="35"/>
      <c r="N54" s="35"/>
      <c r="O54" s="35"/>
      <c r="P54" s="35"/>
      <c r="Q54" s="35"/>
      <c r="R54" s="36"/>
    </row>
    <row r="55" spans="1:29" x14ac:dyDescent="0.3">
      <c r="A55" s="24"/>
      <c r="C55" s="27" t="str">
        <f ca="1">IF(AB47&lt;&gt;"","f ("&amp;VLOOKUP($A33,Tabelle1!$B$4:$AV$7,23)&amp;") = "&amp;VLOOKUP($A33,Tabelle1!$B$4:$BP$7,66),"")</f>
        <v>f (0) = -4</v>
      </c>
      <c r="K55" s="33"/>
      <c r="L55" s="34" t="str">
        <f ca="1">VLOOKUP($A32,Tabelle1!$B$4:$AV$7,45)</f>
        <v>SP bei (0|-4)</v>
      </c>
      <c r="M55" s="35"/>
      <c r="N55" s="35"/>
      <c r="O55" s="35"/>
      <c r="P55" s="35"/>
      <c r="Q55" s="35"/>
      <c r="R55" s="36"/>
    </row>
    <row r="56" spans="1:29" x14ac:dyDescent="0.3">
      <c r="A56" s="24"/>
      <c r="C56" s="27" t="str">
        <f ca="1">IF(AB49&lt;&gt;"","f ("&amp;VLOOKUP($A34,Tabelle1!$B$4:$AV$7,25)&amp;") = "&amp;VLOOKUP($A34,Tabelle1!$B$4:$BP$7,67),"")</f>
        <v/>
      </c>
      <c r="K56" s="33"/>
      <c r="L56" s="34" t="str">
        <f ca="1">VLOOKUP($A32,Tabelle1!$B$4:$AV$7,46)</f>
        <v/>
      </c>
      <c r="M56" s="35"/>
      <c r="N56" s="35"/>
      <c r="O56" s="35"/>
      <c r="P56" s="35"/>
      <c r="Q56" s="35"/>
      <c r="R56" s="36"/>
    </row>
    <row r="57" spans="1:29" ht="14.5" thickBot="1" x14ac:dyDescent="0.35">
      <c r="K57" s="37"/>
      <c r="L57" s="38"/>
      <c r="M57" s="38"/>
      <c r="N57" s="38"/>
      <c r="O57" s="38"/>
      <c r="P57" s="38"/>
      <c r="Q57" s="38"/>
      <c r="R57" s="39"/>
    </row>
    <row r="59" spans="1:29" x14ac:dyDescent="0.3">
      <c r="A59" s="58" t="s">
        <v>40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</row>
  </sheetData>
  <mergeCells count="72">
    <mergeCell ref="A59:AC59"/>
    <mergeCell ref="C50:D50"/>
    <mergeCell ref="E50:L50"/>
    <mergeCell ref="M50:P50"/>
    <mergeCell ref="C47:D47"/>
    <mergeCell ref="E47:L47"/>
    <mergeCell ref="M47:P47"/>
    <mergeCell ref="E46:L46"/>
    <mergeCell ref="M46:P46"/>
    <mergeCell ref="A1:AC1"/>
    <mergeCell ref="C49:D49"/>
    <mergeCell ref="E49:L49"/>
    <mergeCell ref="M49:P49"/>
    <mergeCell ref="C44:D44"/>
    <mergeCell ref="E44:L44"/>
    <mergeCell ref="M44:P44"/>
    <mergeCell ref="C48:D48"/>
    <mergeCell ref="E48:L48"/>
    <mergeCell ref="M48:P48"/>
    <mergeCell ref="C45:D45"/>
    <mergeCell ref="E45:L45"/>
    <mergeCell ref="M45:P45"/>
    <mergeCell ref="C46:D46"/>
    <mergeCell ref="N32:N33"/>
    <mergeCell ref="O32:O33"/>
    <mergeCell ref="P32:P33"/>
    <mergeCell ref="C43:D43"/>
    <mergeCell ref="E43:L43"/>
    <mergeCell ref="M43:P43"/>
    <mergeCell ref="M22:P22"/>
    <mergeCell ref="B32:B33"/>
    <mergeCell ref="C32:C33"/>
    <mergeCell ref="E32:E33"/>
    <mergeCell ref="F32:F33"/>
    <mergeCell ref="G32:G33"/>
    <mergeCell ref="I32:I33"/>
    <mergeCell ref="J32:J33"/>
    <mergeCell ref="K32:K33"/>
    <mergeCell ref="M32:M33"/>
    <mergeCell ref="B6:B7"/>
    <mergeCell ref="C20:D20"/>
    <mergeCell ref="C21:D21"/>
    <mergeCell ref="C6:C7"/>
    <mergeCell ref="E17:L17"/>
    <mergeCell ref="E20:L20"/>
    <mergeCell ref="E21:L21"/>
    <mergeCell ref="N6:N7"/>
    <mergeCell ref="K6:K7"/>
    <mergeCell ref="M6:M7"/>
    <mergeCell ref="C22:D22"/>
    <mergeCell ref="C17:D17"/>
    <mergeCell ref="C19:D19"/>
    <mergeCell ref="E18:L18"/>
    <mergeCell ref="I6:I7"/>
    <mergeCell ref="E22:L22"/>
    <mergeCell ref="M18:P18"/>
    <mergeCell ref="E6:E7"/>
    <mergeCell ref="C18:D18"/>
    <mergeCell ref="E19:L19"/>
    <mergeCell ref="F6:F7"/>
    <mergeCell ref="J6:J7"/>
    <mergeCell ref="G6:G7"/>
    <mergeCell ref="P6:P7"/>
    <mergeCell ref="Q6:Q7"/>
    <mergeCell ref="R6:R7"/>
    <mergeCell ref="Q32:Q33"/>
    <mergeCell ref="R32:R33"/>
    <mergeCell ref="O6:O7"/>
    <mergeCell ref="M17:P17"/>
    <mergeCell ref="M19:P19"/>
    <mergeCell ref="M20:P20"/>
    <mergeCell ref="M21:P21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4"/>
  <sheetViews>
    <sheetView topLeftCell="AF1" zoomScale="115" zoomScaleNormal="115" workbookViewId="0">
      <selection activeCell="AS5" sqref="AS5"/>
    </sheetView>
  </sheetViews>
  <sheetFormatPr baseColWidth="10" defaultRowHeight="12.5" x14ac:dyDescent="0.25"/>
  <cols>
    <col min="3" max="13" width="4.1796875" customWidth="1"/>
    <col min="14" max="19" width="4.08984375" customWidth="1"/>
    <col min="20" max="20" width="13.6328125" customWidth="1"/>
    <col min="21" max="27" width="4.54296875" customWidth="1"/>
    <col min="28" max="28" width="3.6328125" customWidth="1"/>
    <col min="29" max="29" width="3.1796875" customWidth="1"/>
    <col min="30" max="30" width="6" customWidth="1"/>
    <col min="31" max="31" width="3.1796875" customWidth="1"/>
    <col min="32" max="32" width="3.6328125" customWidth="1"/>
    <col min="33" max="33" width="3.1796875" customWidth="1"/>
    <col min="34" max="34" width="4.81640625" customWidth="1"/>
    <col min="35" max="37" width="7.81640625" customWidth="1"/>
    <col min="38" max="41" width="11.54296875" customWidth="1"/>
    <col min="42" max="42" width="7.08984375" customWidth="1"/>
    <col min="43" max="44" width="11.54296875" customWidth="1"/>
    <col min="45" max="45" width="11.453125" customWidth="1"/>
    <col min="46" max="49" width="11.54296875" customWidth="1"/>
    <col min="50" max="55" width="3" bestFit="1" customWidth="1"/>
    <col min="56" max="56" width="3.6328125" bestFit="1" customWidth="1"/>
    <col min="57" max="64" width="3" bestFit="1" customWidth="1"/>
    <col min="65" max="65" width="3" customWidth="1"/>
    <col min="66" max="66" width="5.6328125" bestFit="1" customWidth="1"/>
    <col min="67" max="68" width="8.08984375" bestFit="1" customWidth="1"/>
    <col min="69" max="71" width="3" customWidth="1"/>
  </cols>
  <sheetData>
    <row r="1" spans="1:78" x14ac:dyDescent="0.25">
      <c r="B1">
        <v>1</v>
      </c>
      <c r="C1">
        <f>B1+1</f>
        <v>2</v>
      </c>
      <c r="D1">
        <f t="shared" ref="D1:R1" si="0">C1+1</f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ref="S1:AX1" si="1">R1+1</f>
        <v>18</v>
      </c>
      <c r="T1">
        <f t="shared" si="1"/>
        <v>19</v>
      </c>
      <c r="U1">
        <f t="shared" si="1"/>
        <v>20</v>
      </c>
      <c r="V1">
        <f t="shared" si="1"/>
        <v>21</v>
      </c>
      <c r="W1">
        <f t="shared" si="1"/>
        <v>22</v>
      </c>
      <c r="X1">
        <f t="shared" si="1"/>
        <v>23</v>
      </c>
      <c r="Y1">
        <f t="shared" si="1"/>
        <v>24</v>
      </c>
      <c r="Z1">
        <f t="shared" si="1"/>
        <v>25</v>
      </c>
      <c r="AA1">
        <f t="shared" si="1"/>
        <v>26</v>
      </c>
      <c r="AB1">
        <f t="shared" si="1"/>
        <v>27</v>
      </c>
      <c r="AC1">
        <f t="shared" si="1"/>
        <v>28</v>
      </c>
      <c r="AD1">
        <f t="shared" si="1"/>
        <v>29</v>
      </c>
      <c r="AE1">
        <f t="shared" si="1"/>
        <v>30</v>
      </c>
      <c r="AF1">
        <f t="shared" si="1"/>
        <v>31</v>
      </c>
      <c r="AG1">
        <f t="shared" si="1"/>
        <v>32</v>
      </c>
      <c r="AH1">
        <f t="shared" si="1"/>
        <v>33</v>
      </c>
      <c r="AI1">
        <f t="shared" si="1"/>
        <v>34</v>
      </c>
      <c r="AJ1">
        <f t="shared" si="1"/>
        <v>35</v>
      </c>
      <c r="AK1">
        <f t="shared" si="1"/>
        <v>36</v>
      </c>
      <c r="AL1">
        <f t="shared" si="1"/>
        <v>37</v>
      </c>
      <c r="AM1">
        <f t="shared" si="1"/>
        <v>38</v>
      </c>
      <c r="AN1">
        <f t="shared" si="1"/>
        <v>39</v>
      </c>
      <c r="AO1">
        <f t="shared" si="1"/>
        <v>40</v>
      </c>
      <c r="AP1">
        <f t="shared" si="1"/>
        <v>41</v>
      </c>
      <c r="AQ1">
        <f t="shared" si="1"/>
        <v>42</v>
      </c>
      <c r="AR1">
        <f t="shared" si="1"/>
        <v>43</v>
      </c>
      <c r="AS1">
        <f t="shared" si="1"/>
        <v>44</v>
      </c>
      <c r="AT1">
        <f t="shared" si="1"/>
        <v>45</v>
      </c>
      <c r="AU1">
        <f t="shared" si="1"/>
        <v>46</v>
      </c>
      <c r="AV1">
        <f t="shared" si="1"/>
        <v>47</v>
      </c>
      <c r="AW1">
        <f t="shared" si="1"/>
        <v>48</v>
      </c>
      <c r="AX1">
        <f t="shared" si="1"/>
        <v>49</v>
      </c>
      <c r="AY1">
        <f t="shared" ref="AY1:BP1" si="2">AX1+1</f>
        <v>50</v>
      </c>
      <c r="AZ1">
        <f t="shared" si="2"/>
        <v>51</v>
      </c>
      <c r="BA1">
        <f t="shared" si="2"/>
        <v>52</v>
      </c>
      <c r="BB1">
        <f t="shared" si="2"/>
        <v>53</v>
      </c>
      <c r="BC1">
        <f t="shared" si="2"/>
        <v>54</v>
      </c>
      <c r="BD1">
        <f t="shared" si="2"/>
        <v>55</v>
      </c>
      <c r="BE1">
        <f t="shared" si="2"/>
        <v>56</v>
      </c>
      <c r="BF1">
        <f t="shared" si="2"/>
        <v>57</v>
      </c>
      <c r="BG1">
        <f t="shared" si="2"/>
        <v>58</v>
      </c>
      <c r="BH1">
        <f t="shared" si="2"/>
        <v>59</v>
      </c>
      <c r="BI1">
        <f t="shared" si="2"/>
        <v>60</v>
      </c>
      <c r="BJ1">
        <f t="shared" si="2"/>
        <v>61</v>
      </c>
      <c r="BK1">
        <f t="shared" si="2"/>
        <v>62</v>
      </c>
      <c r="BL1">
        <f t="shared" si="2"/>
        <v>63</v>
      </c>
      <c r="BM1">
        <f t="shared" si="2"/>
        <v>64</v>
      </c>
      <c r="BN1">
        <f t="shared" si="2"/>
        <v>65</v>
      </c>
      <c r="BO1">
        <f t="shared" si="2"/>
        <v>66</v>
      </c>
      <c r="BP1">
        <f t="shared" si="2"/>
        <v>67</v>
      </c>
    </row>
    <row r="2" spans="1:78" s="1" customFormat="1" ht="13" x14ac:dyDescent="0.3">
      <c r="C2" s="62"/>
      <c r="D2" s="63"/>
      <c r="E2" s="64"/>
      <c r="F2" s="62" t="s">
        <v>7</v>
      </c>
      <c r="G2" s="63"/>
      <c r="H2" s="64"/>
      <c r="I2" s="62" t="s">
        <v>13</v>
      </c>
      <c r="J2" s="63"/>
      <c r="K2" s="63"/>
      <c r="L2" s="63"/>
      <c r="M2" s="64"/>
      <c r="N2" s="65" t="s">
        <v>14</v>
      </c>
      <c r="O2" s="65"/>
      <c r="P2" s="65"/>
      <c r="Q2" s="65"/>
      <c r="R2" s="65"/>
      <c r="S2" s="7"/>
      <c r="T2" s="6" t="s">
        <v>13</v>
      </c>
      <c r="U2" s="6" t="s">
        <v>15</v>
      </c>
      <c r="V2" s="6" t="s">
        <v>16</v>
      </c>
      <c r="W2" s="6" t="s">
        <v>17</v>
      </c>
      <c r="X2" s="6" t="s">
        <v>18</v>
      </c>
      <c r="Y2" s="6" t="s">
        <v>19</v>
      </c>
      <c r="Z2" s="6" t="s">
        <v>20</v>
      </c>
      <c r="AA2" s="6" t="s">
        <v>21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1">
        <v>1</v>
      </c>
      <c r="AJ2" s="1">
        <v>3</v>
      </c>
      <c r="AK2" s="1">
        <v>5</v>
      </c>
      <c r="AL2" s="1">
        <v>7</v>
      </c>
      <c r="AM2" s="1">
        <v>13</v>
      </c>
      <c r="AN2" s="1">
        <v>35</v>
      </c>
      <c r="AO2" s="1">
        <v>57</v>
      </c>
      <c r="AP2" s="1">
        <v>13</v>
      </c>
      <c r="AQ2" s="1">
        <v>35</v>
      </c>
      <c r="AR2" s="1">
        <v>57</v>
      </c>
      <c r="BV2" s="1" t="s">
        <v>23</v>
      </c>
      <c r="BW2" s="1" t="s">
        <v>24</v>
      </c>
      <c r="BX2" s="1" t="s">
        <v>25</v>
      </c>
      <c r="BY2" s="1" t="s">
        <v>26</v>
      </c>
      <c r="BZ2" s="1" t="s">
        <v>27</v>
      </c>
    </row>
    <row r="3" spans="1:78" x14ac:dyDescent="0.25">
      <c r="C3" s="4" t="s">
        <v>8</v>
      </c>
      <c r="D3" s="4" t="s">
        <v>9</v>
      </c>
      <c r="E3" s="4" t="s">
        <v>10</v>
      </c>
      <c r="F3" s="4"/>
      <c r="G3" s="4"/>
      <c r="H3" s="4"/>
      <c r="I3" s="11" t="s">
        <v>22</v>
      </c>
      <c r="J3" s="4" t="s">
        <v>11</v>
      </c>
      <c r="K3" s="4" t="s">
        <v>12</v>
      </c>
      <c r="L3" s="4" t="s">
        <v>6</v>
      </c>
      <c r="M3" s="4"/>
      <c r="N3" s="8">
        <v>4</v>
      </c>
      <c r="O3" s="8">
        <v>3</v>
      </c>
      <c r="P3" s="8">
        <v>2</v>
      </c>
      <c r="Q3" s="8">
        <v>1</v>
      </c>
      <c r="R3" s="8">
        <v>0</v>
      </c>
      <c r="S3" s="8">
        <v>-1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BN3" s="2" t="s">
        <v>29</v>
      </c>
      <c r="BO3" s="2" t="s">
        <v>30</v>
      </c>
      <c r="BP3" s="2" t="s">
        <v>31</v>
      </c>
      <c r="BU3">
        <v>0</v>
      </c>
      <c r="BV3">
        <v>6</v>
      </c>
      <c r="BW3">
        <v>6</v>
      </c>
      <c r="BX3">
        <v>6</v>
      </c>
      <c r="BY3">
        <v>6</v>
      </c>
      <c r="BZ3">
        <v>6</v>
      </c>
    </row>
    <row r="4" spans="1:78" x14ac:dyDescent="0.25">
      <c r="A4" s="4">
        <f ca="1">RANDBETWEEN(0,5)*((-1)^RANDBETWEEN(0,1))</f>
        <v>3</v>
      </c>
      <c r="B4">
        <v>1</v>
      </c>
      <c r="C4" s="4">
        <f ca="1">RANDBETWEEN(1,5)*((-1)^RANDBETWEEN(0,1))</f>
        <v>-4</v>
      </c>
      <c r="D4" s="4">
        <f ca="1">IF(C4=A4,A4+1,A4)</f>
        <v>3</v>
      </c>
      <c r="E4" s="5"/>
      <c r="F4" s="12">
        <f ca="1">MIN(C4:E4)</f>
        <v>-4</v>
      </c>
      <c r="G4" s="12">
        <f ca="1">MAX(C4:E4)</f>
        <v>3</v>
      </c>
      <c r="I4" s="4">
        <f ca="1">(-1)^RANDBETWEEN(0,1)</f>
        <v>-1</v>
      </c>
      <c r="J4" s="4">
        <v>0</v>
      </c>
      <c r="K4" s="4">
        <v>1</v>
      </c>
      <c r="L4" s="4">
        <f ca="1">-(C4+D4)</f>
        <v>1</v>
      </c>
      <c r="M4" s="4">
        <f ca="1">C4*D4</f>
        <v>-12</v>
      </c>
      <c r="N4" s="13">
        <f t="shared" ref="N4:Q6" ca="1" si="3">J4*$I4</f>
        <v>0</v>
      </c>
      <c r="O4" s="13">
        <f t="shared" ca="1" si="3"/>
        <v>-1</v>
      </c>
      <c r="P4" s="13">
        <f t="shared" ca="1" si="3"/>
        <v>-1</v>
      </c>
      <c r="Q4" s="13">
        <f t="shared" ca="1" si="3"/>
        <v>12</v>
      </c>
      <c r="R4" s="14">
        <f ca="1">RANDBETWEEN(1,5)*((-1)^RANDBETWEEN(0,1))</f>
        <v>2</v>
      </c>
      <c r="S4" s="14"/>
      <c r="T4" s="9" t="str">
        <f ca="1">IF(J4&lt;&gt;0,J4*I4&amp;J$3,"")&amp;IF(K4&lt;&gt;0,IF(K4*I4&gt;0,IF(J4=0,""," + ")&amp;ABS(K4*I4)&amp;K$3," - "&amp;ABS(K4*I4)&amp;K$3),"")&amp;IF(L4&lt;&gt;0,IF(L4*I4&gt;0," + "&amp;ABS(L4*I4)&amp;L$3," - "&amp;ABS(L4*I4)&amp;L$3),"")&amp;IF(M4&lt;&gt;0,IF(M4*I4&gt;0," + "&amp;ABS(M4*I4)&amp;M$3," - "&amp;ABS(M4*I4)&amp;M$3),"")</f>
        <v xml:space="preserve"> - 1x² - 1x + 12</v>
      </c>
      <c r="U4" s="4">
        <f ca="1">F4-1</f>
        <v>-5</v>
      </c>
      <c r="V4" s="17">
        <f ca="1">F4</f>
        <v>-4</v>
      </c>
      <c r="W4" s="4">
        <f ca="1">IF(OR(ROUND(AVERAGE(V4,X4),0)=X4,ROUND(AVERAGE(V4,X4),0)=V4),AVERAGE(V4,X4),ROUND(AVERAGE(V4,X4),0))</f>
        <v>-1</v>
      </c>
      <c r="X4" s="17">
        <f ca="1">IF(G4=F4,H4,G4)</f>
        <v>3</v>
      </c>
      <c r="Y4" s="4">
        <f ca="1">IF(Z4="",X4+1,IF(OR(ROUND(AVERAGE(X4,Z4),0)=Z4,ROUND(AVERAGE(Z4,X4),0)=X4),AVERAGE(Z4,X4),ROUND(AVERAGE(Z4,X4),0)))</f>
        <v>4</v>
      </c>
      <c r="Z4" s="17" t="str">
        <f>IF(E4="","",IF(H4&lt;&gt;X4,H4,""))</f>
        <v/>
      </c>
      <c r="AA4" s="4" t="str">
        <f>IF(Z4&lt;&gt;"",Z4+1,"")</f>
        <v/>
      </c>
      <c r="AB4" s="4">
        <f ca="1">(U4^3*$J4+U4^2*$K4+U4*$L4+M4)*$I4</f>
        <v>-8</v>
      </c>
      <c r="AC4" s="10">
        <f ca="1">(V4^3*$J4+V4^2*$K4+V4*$L4+M4)*$I4</f>
        <v>0</v>
      </c>
      <c r="AD4" s="4">
        <f ca="1">(W4^3*$J4+W4^2*$K4+W4*$L4+M4)*$I4</f>
        <v>12</v>
      </c>
      <c r="AE4" s="10">
        <f ca="1">(X4^3*$J4+X4^2*$K4+X4*$L4+M4)*$I4</f>
        <v>0</v>
      </c>
      <c r="AF4" s="4">
        <f ca="1">(Y4^3*$J4+Y4^2*$K4+Y4*$L4+M4)*$I4</f>
        <v>-8</v>
      </c>
      <c r="AG4" s="10" t="str">
        <f>IF(AND(E4&lt;&gt;"",Z4&lt;&gt;""),(Z4^3*$J4+Z4^2*$K4+Z4*$L4+M4)*$I4,"")</f>
        <v/>
      </c>
      <c r="AH4" s="10" t="str">
        <f>IF(AND(E4&lt;&gt;"",AA4&lt;&gt;""),(AA4^3*$J4+AA4^2*$K4+AA4*$L4+M4)*$I4,"")</f>
        <v/>
      </c>
      <c r="AI4" t="str">
        <f ca="1">IF(AB4&lt;0,"fallend","steigend")</f>
        <v>fallend</v>
      </c>
      <c r="AJ4" t="str">
        <f ca="1">IF(AD4&lt;0,"fallend","steigend")</f>
        <v>steigend</v>
      </c>
      <c r="AK4" t="str">
        <f ca="1">IF(AF4&lt;0,"fallend","steigend")</f>
        <v>fallend</v>
      </c>
      <c r="AL4" t="str">
        <f>IF(AH4&lt;&gt;"",IF(AH4&lt;0,"fallend","steigend"),"")</f>
        <v/>
      </c>
      <c r="AM4" t="str">
        <f ca="1">IF(AND(AB4&gt;0,AD4&lt;0),"VZW von + zu - ",IF(AND(AB4&lt;0,AD4&gt;0),"VZW von - nach + ","kein VZW"))</f>
        <v xml:space="preserve">VZW von - nach + </v>
      </c>
      <c r="AN4" t="str">
        <f ca="1">IF(AND(AD4&gt;0,AF4&lt;0),"VZW von + nach -",IF(AND(AD4&lt;0,AF4&gt;0),"VZW von - nach +","kein VZW"))</f>
        <v>VZW von + nach -</v>
      </c>
      <c r="AO4" t="str">
        <f>IF(AH4&lt;&gt;"",IF(AND(AF4&gt;0,AH4&lt;0),"VZW von + nach -",IF(AND(AF4&lt;0,AH4&gt;0),"VZW von - nach +","kein VZW")),"")</f>
        <v/>
      </c>
      <c r="AP4" t="str">
        <f t="shared" ref="AP4:AQ7" ca="1" si="4">IF(AND(AI4="fallend",AJ4="steigend"),"TP",IF(AND(AI4="steigend",AJ4="fallend"),"HP","SP"))</f>
        <v>TP</v>
      </c>
      <c r="AQ4" t="str">
        <f t="shared" ca="1" si="4"/>
        <v>HP</v>
      </c>
      <c r="AR4" t="str">
        <f>IF(AL4&lt;&gt;"",IF(AND(AK4="fallend",AL4="steigend"),"TP",IF(AND(AK4="steigend",AL4="fallend"),"HP","SP")),"")</f>
        <v/>
      </c>
      <c r="AS4" t="str">
        <f t="shared" ref="AS4:AU7" ca="1" si="5">IF(AP4&lt;&gt;"",AP4&amp;" bei ("&amp;F4&amp;"|"&amp;BN4&amp;")","")</f>
        <v>TP bei (-4|-32,67)</v>
      </c>
      <c r="AT4" t="str">
        <f ca="1">IF(AQ4&lt;&gt;"",AQ4&amp;" bei ("&amp;X4&amp;"|"&amp;BO4&amp;")","")</f>
        <v>HP bei (3|24,5)</v>
      </c>
      <c r="AU4" t="str">
        <f t="shared" si="5"/>
        <v/>
      </c>
      <c r="AW4">
        <f ca="1">IF(N4&lt;&gt;0,16,0)+IF(O4&lt;&gt;0,8,0)+IF(P4&lt;&gt;0,4,0)+IF(Q4&lt;&gt;0,2,0)+IF(R4&lt;&gt;0,1,0)</f>
        <v>15</v>
      </c>
      <c r="AX4">
        <f ca="1">VLOOKUP($AW4,$BU$3:$BZ$34,2)</f>
        <v>2</v>
      </c>
      <c r="AY4">
        <f ca="1">VLOOKUP($AW4,$BU$3:$BZ$34,3)</f>
        <v>3</v>
      </c>
      <c r="AZ4">
        <f ca="1">VLOOKUP($AW4,$BU$3:$BZ$34,4)</f>
        <v>4</v>
      </c>
      <c r="BA4">
        <f ca="1">VLOOKUP($AW4,$BU$3:$BZ$34,5)</f>
        <v>5</v>
      </c>
      <c r="BB4">
        <f ca="1">VLOOKUP($AW4,$BU$3:$BZ$34,6)</f>
        <v>6</v>
      </c>
      <c r="BC4" s="15">
        <f t="shared" ref="BC4:BG7" ca="1" si="6">INDEX($N4:$S4,AX4)</f>
        <v>-1</v>
      </c>
      <c r="BD4" s="15">
        <f t="shared" ca="1" si="6"/>
        <v>-1</v>
      </c>
      <c r="BE4" s="15">
        <f t="shared" ca="1" si="6"/>
        <v>12</v>
      </c>
      <c r="BF4" s="15">
        <f t="shared" ca="1" si="6"/>
        <v>2</v>
      </c>
      <c r="BG4" s="15">
        <f t="shared" ca="1" si="6"/>
        <v>0</v>
      </c>
      <c r="BH4" s="3">
        <f t="shared" ref="BH4:BL7" ca="1" si="7">INDEX($N$3:$S$3,AX4)</f>
        <v>3</v>
      </c>
      <c r="BI4" s="3">
        <f t="shared" ca="1" si="7"/>
        <v>2</v>
      </c>
      <c r="BJ4" s="3">
        <f t="shared" ca="1" si="7"/>
        <v>1</v>
      </c>
      <c r="BK4" s="3">
        <f t="shared" ca="1" si="7"/>
        <v>0</v>
      </c>
      <c r="BL4" s="3">
        <f t="shared" ca="1" si="7"/>
        <v>-1</v>
      </c>
      <c r="BM4" s="3"/>
      <c r="BN4" s="3">
        <f ca="1">ROUND(V4^4*$N4/4+V4^3*$O4/3+V4^2*$P4/2+V4*$Q4+$R4,2)</f>
        <v>-32.67</v>
      </c>
      <c r="BO4" s="3">
        <f ca="1">ROUND(X4^4*N4/4+X4^3*O4/3+X4^2*P4/2+X4*Q4+R4,2)</f>
        <v>24.5</v>
      </c>
      <c r="BP4" s="3" t="str">
        <f>IF(Z4&lt;&gt;"",ROUND(Z4^4*N4/4+Z4^3*O4/3+Z4^2*P4/2+Z4*Q4+R4,2),"")</f>
        <v/>
      </c>
      <c r="BQ4" s="3"/>
      <c r="BR4" s="3"/>
      <c r="BS4" s="3"/>
      <c r="BU4">
        <f>BU3+1</f>
        <v>1</v>
      </c>
      <c r="BV4">
        <v>4</v>
      </c>
      <c r="BW4">
        <v>5</v>
      </c>
      <c r="BX4">
        <v>6</v>
      </c>
      <c r="BY4">
        <v>6</v>
      </c>
      <c r="BZ4">
        <v>6</v>
      </c>
    </row>
    <row r="5" spans="1:78" x14ac:dyDescent="0.25">
      <c r="B5">
        <v>2</v>
      </c>
      <c r="C5" s="4">
        <f ca="1">RANDBETWEEN(1,5)*((-1)^RANDBETWEEN(0,1))</f>
        <v>-5</v>
      </c>
      <c r="D5" s="4">
        <f ca="1">RANDBETWEEN(0,5)*((-1)^RANDBETWEEN(0,1))</f>
        <v>0</v>
      </c>
      <c r="E5" s="4">
        <v>0</v>
      </c>
      <c r="F5" s="12">
        <f ca="1">SMALL($C5:$E5,1)</f>
        <v>-5</v>
      </c>
      <c r="G5" s="12">
        <f ca="1">SMALL($C5:$E5,2)</f>
        <v>0</v>
      </c>
      <c r="H5" s="12">
        <f ca="1">SMALL($C5:$E5,3)</f>
        <v>0</v>
      </c>
      <c r="I5" s="4">
        <f ca="1">(-1)^RANDBETWEEN(0,1)</f>
        <v>-1</v>
      </c>
      <c r="J5" s="4">
        <v>1</v>
      </c>
      <c r="K5" s="4">
        <f ca="1">-(C5+D5)</f>
        <v>5</v>
      </c>
      <c r="L5" s="4">
        <f ca="1">C5*D5</f>
        <v>0</v>
      </c>
      <c r="M5" s="4"/>
      <c r="N5" s="13">
        <f t="shared" ca="1" si="3"/>
        <v>-1</v>
      </c>
      <c r="O5" s="13">
        <f t="shared" ca="1" si="3"/>
        <v>-5</v>
      </c>
      <c r="P5" s="13">
        <f t="shared" ca="1" si="3"/>
        <v>0</v>
      </c>
      <c r="Q5" s="13">
        <f t="shared" ca="1" si="3"/>
        <v>0</v>
      </c>
      <c r="R5" s="4">
        <f ca="1">RANDBETWEEN(1,5)*((-1)^RANDBETWEEN(0,1))</f>
        <v>-4</v>
      </c>
      <c r="S5" s="13"/>
      <c r="T5" s="9" t="str">
        <f ca="1">IF(J5&lt;&gt;0,J5*I5&amp;J$3,"")&amp;IF(K5&lt;&gt;0,IF(K5*I5&gt;0,IF(J5=0,""," + ")&amp;ABS(K5*I5)&amp;K$3," - "&amp;ABS(K5*I5)&amp;K$3),"")&amp;IF(L5&lt;&gt;0,IF(L5*I5&gt;0," + "&amp;ABS(L5*I5)&amp;L$3," - "&amp;ABS(L5*I5)&amp;L$3),"")&amp;IF(M5&lt;&gt;0,IF(M5*I5&gt;0," + "&amp;ABS(M5*I5)&amp;M$3," - "&amp;ABS(M5*I5)&amp;M$3),"")</f>
        <v>-1x³ - 5x²</v>
      </c>
      <c r="U5" s="4">
        <f ca="1">F5-1</f>
        <v>-6</v>
      </c>
      <c r="V5" s="17">
        <f ca="1">F5</f>
        <v>-5</v>
      </c>
      <c r="W5" s="4">
        <f ca="1">IF(OR(ROUND(AVERAGE(V5,X5),0)=X5,ROUND(AVERAGE(V5,X5),0)=V5),AVERAGE(V5,X5),ROUND(AVERAGE(V5,X5),0))</f>
        <v>-3</v>
      </c>
      <c r="X5" s="17">
        <f ca="1">IF(G5=F5,H5,G5)</f>
        <v>0</v>
      </c>
      <c r="Y5" s="4">
        <f ca="1">IF(Z5="",X5+1,IF(OR(ROUND(AVERAGE(X5,Z5),0)=Z5,ROUND(AVERAGE(Z5,X5),0)=X5),AVERAGE(Z5,X5),ROUND(AVERAGE(Z5,X5),0)))</f>
        <v>1</v>
      </c>
      <c r="Z5" s="17" t="str">
        <f ca="1">IF(E5="","",IF(H5&lt;&gt;X5,H5,""))</f>
        <v/>
      </c>
      <c r="AA5" s="4" t="str">
        <f ca="1">IF(Z5&lt;&gt;"",Z5+1,"")</f>
        <v/>
      </c>
      <c r="AB5" s="4">
        <f ca="1">(U5^3*$J5+U5^2*$K5+U5*$L5+M5)*$I5</f>
        <v>36</v>
      </c>
      <c r="AC5" s="10">
        <f ca="1">(V5^3*$J5+V5^2*$K5+V5*$L5+M5)*$I5</f>
        <v>0</v>
      </c>
      <c r="AD5" s="4">
        <f ca="1">(W5^3*$J5+W5^2*$K5+W5*$L5+M5)*$I5</f>
        <v>-18</v>
      </c>
      <c r="AE5" s="10">
        <f ca="1">(X5^3*$J5+X5^2*$K5+X5*$L5+M5)*$I5</f>
        <v>0</v>
      </c>
      <c r="AF5" s="4">
        <f ca="1">(Y5^3*$J5+Y5^2*$K5+Y5*$L5+M5)*$I5</f>
        <v>-6</v>
      </c>
      <c r="AG5" s="10" t="str">
        <f ca="1">IF(AND(E5&lt;&gt;"",Z5&lt;&gt;""),(Z5^3*$J5+Z5^2*$K5+Z5*$L5+M5)*$I5,"")</f>
        <v/>
      </c>
      <c r="AH5" s="10" t="str">
        <f ca="1">IF(AND(E5&lt;&gt;"",AA5&lt;&gt;""),(AA5^3*$J5+AA5^2*$K5+AA5*$L5+M5)*$I5,"")</f>
        <v/>
      </c>
      <c r="AI5" t="str">
        <f ca="1">IF(AB5&lt;0,"fallend","steigend")</f>
        <v>steigend</v>
      </c>
      <c r="AJ5" t="str">
        <f ca="1">IF(AD5&lt;0,"fallend","steigend")</f>
        <v>fallend</v>
      </c>
      <c r="AK5" t="str">
        <f ca="1">IF(AF5&lt;0,"fallend","steigend")</f>
        <v>fallend</v>
      </c>
      <c r="AL5" t="str">
        <f ca="1">IF(AH5&lt;&gt;"",IF(AH5&lt;0,"fallend","steigend"),"")</f>
        <v/>
      </c>
      <c r="AM5" t="str">
        <f ca="1">IF(AND(AB5&gt;0,AD5&lt;0),"VZW von + zu - ",IF(AND(AB5&lt;0,AD5&gt;0),"VZW von - nach + ","kein VZW"))</f>
        <v xml:space="preserve">VZW von + zu - </v>
      </c>
      <c r="AN5" t="str">
        <f ca="1">IF(AND(AD5&gt;0,AF5&lt;0),"VZW von + nach -",IF(AND(AD5&lt;0,AF5&gt;0),"VZW von - nach +","kein VZW"))</f>
        <v>kein VZW</v>
      </c>
      <c r="AO5" t="str">
        <f ca="1">IF(AH5&lt;&gt;"",IF(AND(AF5&gt;0,AH5&lt;0),"VZW von + nach -",IF(AND(AF5&lt;0,AH5&gt;0),"VZW von - nach +","kein VZW")),"")</f>
        <v/>
      </c>
      <c r="AP5" t="str">
        <f t="shared" ca="1" si="4"/>
        <v>HP</v>
      </c>
      <c r="AQ5" t="str">
        <f t="shared" ca="1" si="4"/>
        <v>SP</v>
      </c>
      <c r="AR5" t="str">
        <f ca="1">IF(AL5&lt;&gt;"",IF(AND(AK5="fallend",AL5="steigend"),"TP",IF(AND(AK5="steigend",AL5="fallend"),"HP","SP")),"")</f>
        <v/>
      </c>
      <c r="AS5" t="str">
        <f t="shared" ca="1" si="5"/>
        <v>HP bei (-5|48,08)</v>
      </c>
      <c r="AT5" t="str">
        <f t="shared" ref="AT5:AT7" ca="1" si="8">IF(AQ5&lt;&gt;"",AQ5&amp;" bei ("&amp;X5&amp;"|"&amp;BO5&amp;")","")</f>
        <v>SP bei (0|-4)</v>
      </c>
      <c r="AU5" t="str">
        <f t="shared" ca="1" si="5"/>
        <v/>
      </c>
      <c r="AW5">
        <f ca="1">IF(N5&lt;&gt;0,16,0)+IF(O5&lt;&gt;0,8,0)+IF(P5&lt;&gt;0,4,0)+IF(Q5&lt;&gt;0,2,0)+IF(R5&lt;&gt;0,1,0)</f>
        <v>25</v>
      </c>
      <c r="AX5">
        <f ca="1">VLOOKUP($AW5,$BU$3:$BZ$34,2)</f>
        <v>1</v>
      </c>
      <c r="AY5">
        <f ca="1">VLOOKUP($AW5,$BU$3:$BZ$34,3)</f>
        <v>2</v>
      </c>
      <c r="AZ5">
        <f ca="1">VLOOKUP($AW5,$BU$3:$BZ$34,4)</f>
        <v>5</v>
      </c>
      <c r="BA5">
        <f ca="1">VLOOKUP($AW5,$BU$3:$BZ$34,5)</f>
        <v>6</v>
      </c>
      <c r="BB5">
        <f ca="1">VLOOKUP($AW5,$BU$3:$BZ$34,6)</f>
        <v>6</v>
      </c>
      <c r="BC5" s="15">
        <f t="shared" ca="1" si="6"/>
        <v>-1</v>
      </c>
      <c r="BD5" s="15">
        <f t="shared" ca="1" si="6"/>
        <v>-5</v>
      </c>
      <c r="BE5" s="15">
        <f t="shared" ca="1" si="6"/>
        <v>-4</v>
      </c>
      <c r="BF5" s="15">
        <f t="shared" ca="1" si="6"/>
        <v>0</v>
      </c>
      <c r="BG5" s="15">
        <f t="shared" ca="1" si="6"/>
        <v>0</v>
      </c>
      <c r="BH5" s="3">
        <f t="shared" ca="1" si="7"/>
        <v>4</v>
      </c>
      <c r="BI5" s="3">
        <f t="shared" ca="1" si="7"/>
        <v>3</v>
      </c>
      <c r="BJ5" s="3">
        <f t="shared" ca="1" si="7"/>
        <v>0</v>
      </c>
      <c r="BK5" s="3">
        <f t="shared" ca="1" si="7"/>
        <v>-1</v>
      </c>
      <c r="BL5" s="3">
        <f t="shared" ca="1" si="7"/>
        <v>-1</v>
      </c>
      <c r="BM5" s="3"/>
      <c r="BN5" s="3">
        <f ca="1">ROUND(V5^4*$N5/4+V5^3*$O5/3+V5^2*$P5/2+V5*$Q5+$R5,2)</f>
        <v>48.08</v>
      </c>
      <c r="BO5" s="3">
        <f ca="1">ROUND(X5^4*N5/4+X5^3*O5/3+X5^2*P5/2+X5*Q5+R5,2)</f>
        <v>-4</v>
      </c>
      <c r="BP5" s="3" t="str">
        <f ca="1">IF(Z5&lt;&gt;"",ROUND(Z5^4*N5/4+Z5^3*O5/3+Z5^2*P5/2+Z5*Q5+R5,2),"")</f>
        <v/>
      </c>
      <c r="BQ5" s="3"/>
      <c r="BR5" s="3"/>
      <c r="BS5" s="3"/>
      <c r="BU5">
        <f>BU4+1</f>
        <v>2</v>
      </c>
      <c r="BV5">
        <v>4</v>
      </c>
      <c r="BW5">
        <v>6</v>
      </c>
      <c r="BX5">
        <v>6</v>
      </c>
      <c r="BY5">
        <v>6</v>
      </c>
      <c r="BZ5">
        <v>6</v>
      </c>
    </row>
    <row r="6" spans="1:78" x14ac:dyDescent="0.25">
      <c r="B6">
        <v>3</v>
      </c>
      <c r="C6" s="4">
        <f ca="1">RANDBETWEEN(1,5)*((-1)^RANDBETWEEN(0,1))</f>
        <v>4</v>
      </c>
      <c r="D6" s="4">
        <f ca="1">RANDBETWEEN(0,5)*((-1)^RANDBETWEEN(0,1))</f>
        <v>-2</v>
      </c>
      <c r="E6" s="4">
        <v>0</v>
      </c>
      <c r="F6" s="12">
        <f ca="1">SMALL($C6:$E6,1)</f>
        <v>-2</v>
      </c>
      <c r="G6" s="12">
        <f ca="1">SMALL($C6:$E6,2)</f>
        <v>0</v>
      </c>
      <c r="H6" s="12">
        <f ca="1">SMALL($C6:$E6,3)</f>
        <v>4</v>
      </c>
      <c r="I6" s="4">
        <f ca="1">(-1)^RANDBETWEEN(0,1)</f>
        <v>-1</v>
      </c>
      <c r="J6" s="4">
        <v>1</v>
      </c>
      <c r="K6" s="4">
        <f ca="1">-(C6+D6)</f>
        <v>-2</v>
      </c>
      <c r="L6" s="4">
        <f ca="1">C6*D6</f>
        <v>-8</v>
      </c>
      <c r="M6" s="4"/>
      <c r="N6" s="13">
        <f t="shared" ca="1" si="3"/>
        <v>-1</v>
      </c>
      <c r="O6" s="13">
        <f t="shared" ca="1" si="3"/>
        <v>2</v>
      </c>
      <c r="P6" s="13">
        <f t="shared" ca="1" si="3"/>
        <v>8</v>
      </c>
      <c r="Q6" s="13">
        <f t="shared" ca="1" si="3"/>
        <v>0</v>
      </c>
      <c r="R6" s="4">
        <f ca="1">RANDBETWEEN(1,5)*((-1)^RANDBETWEEN(0,1))</f>
        <v>-3</v>
      </c>
      <c r="S6" s="13"/>
      <c r="T6" s="9" t="str">
        <f ca="1">IF(J6&lt;&gt;0,J6*I6&amp;J$3,"")&amp;IF(K6&lt;&gt;0,IF(K6*I6&gt;0," + "&amp;ABS(K6*I6)&amp;K$3," - "&amp;ABS(K6*I6)&amp;K$3),"")&amp;IF(L6&lt;&gt;0,IF(L6*I6&gt;0," + "&amp;ABS(L6*I6)&amp;L$3," - "&amp;ABS(L6*I6)&amp;L$3),"")</f>
        <v>-1x³ + 2x² + 8x</v>
      </c>
      <c r="U6" s="4">
        <f ca="1">F6-1</f>
        <v>-3</v>
      </c>
      <c r="V6" s="17">
        <f ca="1">F6</f>
        <v>-2</v>
      </c>
      <c r="W6" s="4">
        <f ca="1">IF(OR(ROUND(AVERAGE(V6,X6),0)=X6,ROUND(AVERAGE(V6,X6),0)=V6),AVERAGE(V6,X6),ROUND(AVERAGE(V6,X6),0))</f>
        <v>-1</v>
      </c>
      <c r="X6" s="17">
        <f ca="1">IF(G6=F6,H6,G6)</f>
        <v>0</v>
      </c>
      <c r="Y6" s="4">
        <f ca="1">IF(Z6="",X6+1,IF(OR(ROUND(AVERAGE(X6,Z6),0)=Z6,ROUND(AVERAGE(Z6,X6),0)=X6),AVERAGE(Z6,X6),ROUND(AVERAGE(Z6,X6),0)))</f>
        <v>2</v>
      </c>
      <c r="Z6" s="17">
        <f ca="1">IF(E6="","",IF(H6&lt;&gt;X6,H6,""))</f>
        <v>4</v>
      </c>
      <c r="AA6" s="4">
        <f ca="1">IF(Z6&lt;&gt;"",Z6+1,"")</f>
        <v>5</v>
      </c>
      <c r="AB6" s="4">
        <f ca="1">(U6^3*$J6+U6^2*$K6+U6*$L6+M6)*$I6</f>
        <v>21</v>
      </c>
      <c r="AC6" s="10">
        <f ca="1">(V6^3*$J6+V6^2*$K6+V6*$L6+M6)*$I6</f>
        <v>0</v>
      </c>
      <c r="AD6" s="4">
        <f ca="1">(W6^3*$J6+W6^2*$K6+W6*$L6+M6)*$I6</f>
        <v>-5</v>
      </c>
      <c r="AE6" s="10">
        <f ca="1">(X6^3*$J6+X6^2*$K6+X6*$L6+M6)*$I6</f>
        <v>0</v>
      </c>
      <c r="AF6" s="4">
        <f ca="1">(Y6^3*$J6+Y6^2*$K6+Y6*$L6+M6)*$I6</f>
        <v>16</v>
      </c>
      <c r="AG6" s="10">
        <f ca="1">IF(AND(E6&lt;&gt;"",Z6&lt;&gt;""),(Z6^3*$J6+Z6^2*$K6+Z6*$L6+M6)*$I6,"")</f>
        <v>0</v>
      </c>
      <c r="AH6" s="10">
        <f ca="1">IF(AND(E6&lt;&gt;"",AA6&lt;&gt;""),(AA6^3*$J6+AA6^2*$K6+AA6*$L6+M6)*$I6,"")</f>
        <v>-35</v>
      </c>
      <c r="AI6" t="str">
        <f ca="1">IF(AB6&lt;0,"fallend","steigend")</f>
        <v>steigend</v>
      </c>
      <c r="AJ6" t="str">
        <f ca="1">IF(AD6&lt;0,"fallend","steigend")</f>
        <v>fallend</v>
      </c>
      <c r="AK6" t="str">
        <f ca="1">IF(AF6&lt;0,"fallend","steigend")</f>
        <v>steigend</v>
      </c>
      <c r="AL6" t="str">
        <f ca="1">IF(AH6&lt;&gt;"",IF(AH6&lt;0,"fallend","steigend"),"")</f>
        <v>fallend</v>
      </c>
      <c r="AM6" t="str">
        <f ca="1">IF(AND(AB6&gt;0,AD6&lt;0),"VZW von + zu - ",IF(AND(AB6&lt;0,AD6&gt;0),"VZW von - nach + ","kein VZW"))</f>
        <v xml:space="preserve">VZW von + zu - </v>
      </c>
      <c r="AN6" t="str">
        <f ca="1">IF(AND(AD6&gt;0,AF6&lt;0),"VZW von + nach -",IF(AND(AD6&lt;0,AF6&gt;0),"VZW von - nach +","kein VZW"))</f>
        <v>VZW von - nach +</v>
      </c>
      <c r="AO6" t="str">
        <f ca="1">IF(AH6&lt;&gt;"",IF(AND(AF6&gt;0,AH6&lt;0),"VZW von + nach -",IF(AND(AF6&lt;0,AH6&gt;0),"VZW von - nach +","kein VZW")),"")</f>
        <v>VZW von + nach -</v>
      </c>
      <c r="AP6" t="str">
        <f t="shared" ca="1" si="4"/>
        <v>HP</v>
      </c>
      <c r="AQ6" t="str">
        <f t="shared" ca="1" si="4"/>
        <v>TP</v>
      </c>
      <c r="AR6" t="str">
        <f ca="1">IF(AL6&lt;&gt;"",IF(AND(AK6="fallend",AL6="steigend"),"TP",IF(AND(AK6="steigend",AL6="fallend"),"HP","SP")),"")</f>
        <v>HP</v>
      </c>
      <c r="AS6" t="str">
        <f t="shared" ca="1" si="5"/>
        <v>HP bei (-2|3,67)</v>
      </c>
      <c r="AT6" t="str">
        <f t="shared" ca="1" si="8"/>
        <v>TP bei (0|-3)</v>
      </c>
      <c r="AU6" t="str">
        <f t="shared" ca="1" si="5"/>
        <v>HP bei (4|39,67)</v>
      </c>
      <c r="AW6">
        <f ca="1">IF(N6&lt;&gt;0,16,0)+IF(O6&lt;&gt;0,8,0)+IF(P6&lt;&gt;0,4,0)+IF(Q6&lt;&gt;0,2,0)+IF(R6&lt;&gt;0,1,0)</f>
        <v>29</v>
      </c>
      <c r="AX6">
        <f ca="1">VLOOKUP($AW6,$BU$3:$BZ$34,2)</f>
        <v>1</v>
      </c>
      <c r="AY6">
        <f ca="1">VLOOKUP($AW6,$BU$3:$BZ$34,3)</f>
        <v>2</v>
      </c>
      <c r="AZ6">
        <f ca="1">VLOOKUP($AW6,$BU$3:$BZ$34,4)</f>
        <v>3</v>
      </c>
      <c r="BA6">
        <f ca="1">VLOOKUP($AW6,$BU$3:$BZ$34,5)</f>
        <v>5</v>
      </c>
      <c r="BB6">
        <f ca="1">VLOOKUP($AW6,$BU$3:$BZ$34,6)</f>
        <v>6</v>
      </c>
      <c r="BC6" s="15">
        <f t="shared" ca="1" si="6"/>
        <v>-1</v>
      </c>
      <c r="BD6" s="15">
        <f t="shared" ca="1" si="6"/>
        <v>2</v>
      </c>
      <c r="BE6" s="15">
        <f t="shared" ca="1" si="6"/>
        <v>8</v>
      </c>
      <c r="BF6" s="15">
        <f t="shared" ca="1" si="6"/>
        <v>-3</v>
      </c>
      <c r="BG6" s="15">
        <f t="shared" ca="1" si="6"/>
        <v>0</v>
      </c>
      <c r="BH6" s="3">
        <f t="shared" ca="1" si="7"/>
        <v>4</v>
      </c>
      <c r="BI6" s="3">
        <f t="shared" ca="1" si="7"/>
        <v>3</v>
      </c>
      <c r="BJ6" s="3">
        <f t="shared" ca="1" si="7"/>
        <v>2</v>
      </c>
      <c r="BK6" s="3">
        <f t="shared" ca="1" si="7"/>
        <v>0</v>
      </c>
      <c r="BL6" s="3">
        <f t="shared" ca="1" si="7"/>
        <v>-1</v>
      </c>
      <c r="BM6" s="3"/>
      <c r="BN6" s="3">
        <f ca="1">ROUND(V6^4*$N6/4+V6^3*$O6/3+V6^2*$P6/2+V6*$Q6+$R6,2)</f>
        <v>3.67</v>
      </c>
      <c r="BO6" s="3">
        <f ca="1">ROUND(X6^4*N6/4+X6^3*O6/3+X6^2*P6/2+X6*Q6+R6,2)</f>
        <v>-3</v>
      </c>
      <c r="BP6" s="3">
        <f ca="1">IF(Z6&lt;&gt;"",ROUND(Z6^4*N6/4+Z6^3*O6/3+Z6^2*P6/2+Z6*Q6+R6,2),"")</f>
        <v>39.67</v>
      </c>
      <c r="BQ6" s="3"/>
      <c r="BR6" s="3"/>
      <c r="BS6" s="3"/>
      <c r="BU6">
        <f t="shared" ref="BU6:BU34" si="9">BU5+1</f>
        <v>3</v>
      </c>
      <c r="BV6">
        <v>4</v>
      </c>
      <c r="BW6">
        <v>5</v>
      </c>
      <c r="BX6">
        <v>6</v>
      </c>
      <c r="BY6">
        <v>6</v>
      </c>
      <c r="BZ6">
        <v>6</v>
      </c>
    </row>
    <row r="7" spans="1:78" x14ac:dyDescent="0.25">
      <c r="B7">
        <v>4</v>
      </c>
      <c r="C7" s="4">
        <f ca="1">RANDBETWEEN(1,5)*((-1)^RANDBETWEEN(0,1))</f>
        <v>4</v>
      </c>
      <c r="D7" s="4">
        <f ca="1">RANDBETWEEN(0,5)*((-1)^RANDBETWEEN(0,1))</f>
        <v>-5</v>
      </c>
      <c r="E7" s="5"/>
      <c r="F7" s="12">
        <f ca="1">MIN(C7:E7)</f>
        <v>-5</v>
      </c>
      <c r="G7" s="12">
        <f ca="1">MAX(C7:E7)</f>
        <v>4</v>
      </c>
      <c r="I7" s="4">
        <f ca="1">(-1)^RANDBETWEEN(0,1)</f>
        <v>-1</v>
      </c>
      <c r="J7" s="4">
        <v>0</v>
      </c>
      <c r="K7" s="4">
        <v>1</v>
      </c>
      <c r="L7" s="4">
        <f ca="1">-(C7+D7)</f>
        <v>1</v>
      </c>
      <c r="M7" s="4">
        <f ca="1">C7*D7</f>
        <v>-20</v>
      </c>
      <c r="N7" s="14">
        <f>J7</f>
        <v>0</v>
      </c>
      <c r="O7" s="14">
        <f>K7</f>
        <v>1</v>
      </c>
      <c r="P7" s="14">
        <f ca="1">L7</f>
        <v>1</v>
      </c>
      <c r="Q7" s="14">
        <f ca="1">M7</f>
        <v>-20</v>
      </c>
      <c r="R7" s="14">
        <f ca="1">RANDBETWEEN(1,5)*((-1)^RANDBETWEEN(0,1))</f>
        <v>-4</v>
      </c>
      <c r="S7" s="14"/>
      <c r="T7" s="9" t="str">
        <f ca="1">IF(J7&lt;&gt;0,J7*I7&amp;J$3,"")&amp;IF(K7&lt;&gt;0,IF(K7*I7&gt;0,IF(J7=0,""," + ")&amp;ABS(K7*I7)&amp;K$3," - "&amp;ABS(K7*I7)&amp;K$3),"")&amp;IF(L7&lt;&gt;0,IF(L7*I7&gt;0," + "&amp;ABS(L7*I7)&amp;L$3," - "&amp;ABS(L7*I7)&amp;L$3),"")&amp;IF(M7&lt;&gt;0,IF(M7*I7&gt;0," + "&amp;ABS(M7*I7)&amp;M$3," - "&amp;ABS(M7*I7)&amp;M$3),"")</f>
        <v xml:space="preserve"> - 1x² - 1x + 20</v>
      </c>
      <c r="U7" s="4">
        <f ca="1">F7-1</f>
        <v>-6</v>
      </c>
      <c r="V7" s="17">
        <f ca="1">F7</f>
        <v>-5</v>
      </c>
      <c r="W7" s="4">
        <f ca="1">IF(OR(ROUND(AVERAGE(V7,X7),0)=X7,ROUND(AVERAGE(V7,X7),0)=V7),AVERAGE(V7,X7),ROUND(AVERAGE(V7,X7),0))</f>
        <v>-1</v>
      </c>
      <c r="X7" s="17">
        <f ca="1">IF(G7=F7,H7,G7)</f>
        <v>4</v>
      </c>
      <c r="Y7" s="4">
        <f ca="1">IF(Z7="",X7+1,IF(OR(ROUND(AVERAGE(X7,Z7),0)=Z7,ROUND(AVERAGE(Z7,X7),0)=X7),AVERAGE(Z7,X7),ROUND(AVERAGE(Z7,X7),0)))</f>
        <v>5</v>
      </c>
      <c r="Z7" s="17" t="str">
        <f>IF(E7="","",IF(H7&lt;&gt;X7,H7,""))</f>
        <v/>
      </c>
      <c r="AA7" s="4" t="str">
        <f>IF(Z7&lt;&gt;"",Z7+1,"")</f>
        <v/>
      </c>
      <c r="AB7" s="4">
        <f ca="1">(U7^3*$J7+U7^2*$K7+U7*$L7+M7)*$I7</f>
        <v>-10</v>
      </c>
      <c r="AC7" s="10">
        <f ca="1">(V7^3*$J7+V7^2*$K7+V7*$L7+M7)*$I7</f>
        <v>0</v>
      </c>
      <c r="AD7" s="4">
        <f ca="1">(W7^3*$J7+W7^2*$K7+W7*$L7+M7)*$I7</f>
        <v>20</v>
      </c>
      <c r="AE7" s="10">
        <f ca="1">(X7^3*$J7+X7^2*$K7+X7*$L7+M7)*$I7</f>
        <v>0</v>
      </c>
      <c r="AF7" s="4">
        <f ca="1">(Y7^3*$J7+Y7^2*$K7+Y7*$L7+M7)*$I7</f>
        <v>-10</v>
      </c>
      <c r="AG7" s="10" t="str">
        <f>IF(AND(E7&lt;&gt;"",Z7&lt;&gt;""),(Z7^3*$J7+Z7^2*$K7+Z7*$L7+M7)*$I7,"")</f>
        <v/>
      </c>
      <c r="AH7" s="10" t="str">
        <f>IF(AND(E7&lt;&gt;"",AA7&lt;&gt;""),(AA7^3*$J7+AA7^2*$K7+AA7*$L7+M7)*$I7,"")</f>
        <v/>
      </c>
      <c r="AI7" t="str">
        <f ca="1">IF(AB7&lt;0,"fallend","steigend")</f>
        <v>fallend</v>
      </c>
      <c r="AJ7" t="str">
        <f ca="1">IF(AD7&lt;0,"fallend","steigend")</f>
        <v>steigend</v>
      </c>
      <c r="AK7" t="str">
        <f ca="1">IF(AF7&lt;0,"fallend","steigend")</f>
        <v>fallend</v>
      </c>
      <c r="AL7" t="str">
        <f>IF(AH7&lt;&gt;"",IF(AH7&lt;0,"fallend","steigend"),"")</f>
        <v/>
      </c>
      <c r="AM7" t="str">
        <f ca="1">IF(AND(AB7&gt;0,AD7&lt;0),"VZW von + zu - ",IF(AND(AB7&lt;0,AD7&gt;0),"VZW von - nach + ","kein VZW"))</f>
        <v xml:space="preserve">VZW von - nach + </v>
      </c>
      <c r="AN7" t="str">
        <f ca="1">IF(AND(AD7&gt;0,AF7&lt;0),"VZW von + nach -",IF(AND(AD7&lt;0,AF7&gt;0),"VZW von - nach +","kein VZW"))</f>
        <v>VZW von + nach -</v>
      </c>
      <c r="AO7" t="str">
        <f>IF(AH7&lt;&gt;"",IF(AND(AF7&gt;0,AH7&lt;0),"VZW von + nach -",IF(AND(AF7&lt;0,AH7&gt;0),"VZW von - nach +","kein VZW")),"")</f>
        <v/>
      </c>
      <c r="AP7" t="str">
        <f t="shared" ca="1" si="4"/>
        <v>TP</v>
      </c>
      <c r="AQ7" t="str">
        <f t="shared" ca="1" si="4"/>
        <v>HP</v>
      </c>
      <c r="AR7" t="str">
        <f>IF(AL7&lt;&gt;"",IF(AND(AK7="fallend",AL7="steigend"),"TP",IF(AND(AK7="steigend",AL7="fallend"),"HP","SP")),"")</f>
        <v/>
      </c>
      <c r="AS7" t="str">
        <f t="shared" ca="1" si="5"/>
        <v>TP bei (-5|66,83)</v>
      </c>
      <c r="AT7" t="str">
        <f t="shared" ca="1" si="8"/>
        <v>HP bei (4|-54,67)</v>
      </c>
      <c r="AU7" t="str">
        <f t="shared" si="5"/>
        <v/>
      </c>
      <c r="AW7">
        <f ca="1">IF(N7&lt;&gt;0,16,0)+IF(O7&lt;&gt;0,8,0)+IF(P7&lt;&gt;0,4,0)+IF(Q7&lt;&gt;0,2,0)+IF(R7&lt;&gt;0,1,0)</f>
        <v>15</v>
      </c>
      <c r="AX7">
        <f ca="1">VLOOKUP($AW7,$BU$3:$BZ$34,2)</f>
        <v>2</v>
      </c>
      <c r="AY7">
        <f ca="1">VLOOKUP($AW7,$BU$3:$BZ$34,3)</f>
        <v>3</v>
      </c>
      <c r="AZ7">
        <f ca="1">VLOOKUP($AW7,$BU$3:$BZ$34,4)</f>
        <v>4</v>
      </c>
      <c r="BA7">
        <f ca="1">VLOOKUP($AW7,$BU$3:$BZ$34,5)</f>
        <v>5</v>
      </c>
      <c r="BB7">
        <f ca="1">VLOOKUP($AW7,$BU$3:$BZ$34,6)</f>
        <v>6</v>
      </c>
      <c r="BC7" s="15">
        <f t="shared" ca="1" si="6"/>
        <v>1</v>
      </c>
      <c r="BD7" s="15">
        <f t="shared" ca="1" si="6"/>
        <v>1</v>
      </c>
      <c r="BE7" s="15">
        <f t="shared" ca="1" si="6"/>
        <v>-20</v>
      </c>
      <c r="BF7" s="15">
        <f t="shared" ca="1" si="6"/>
        <v>-4</v>
      </c>
      <c r="BG7" s="15">
        <f t="shared" ca="1" si="6"/>
        <v>0</v>
      </c>
      <c r="BH7" s="3">
        <f t="shared" ca="1" si="7"/>
        <v>3</v>
      </c>
      <c r="BI7" s="3">
        <f t="shared" ca="1" si="7"/>
        <v>2</v>
      </c>
      <c r="BJ7" s="3">
        <f t="shared" ca="1" si="7"/>
        <v>1</v>
      </c>
      <c r="BK7" s="3">
        <f t="shared" ca="1" si="7"/>
        <v>0</v>
      </c>
      <c r="BL7" s="3">
        <f t="shared" ca="1" si="7"/>
        <v>-1</v>
      </c>
      <c r="BM7" s="3"/>
      <c r="BN7" s="3">
        <f ca="1">ROUND(V7^4*$N7/4+V7^3*$O7/3+V7^2*$P7/2+V7*$Q7+$R7,2)</f>
        <v>66.83</v>
      </c>
      <c r="BO7" s="3">
        <f ca="1">ROUND(X7^4*N7/4+X7^3*O7/3+X7^2*P7/2+X7*Q7+R7,2)</f>
        <v>-54.67</v>
      </c>
      <c r="BP7" s="3" t="str">
        <f>IF(Z7&lt;&gt;"",ROUND(Z7^4*N7/4+Z7^3*O7/3+Z7^2*P7/2+Z7*Q7+R7,2),"")</f>
        <v/>
      </c>
      <c r="BQ7" s="3"/>
      <c r="BR7" s="3"/>
      <c r="BS7" s="3"/>
      <c r="BU7">
        <f t="shared" si="9"/>
        <v>4</v>
      </c>
      <c r="BV7">
        <v>3</v>
      </c>
      <c r="BW7">
        <v>6</v>
      </c>
      <c r="BX7">
        <v>6</v>
      </c>
      <c r="BY7">
        <v>6</v>
      </c>
      <c r="BZ7">
        <v>6</v>
      </c>
    </row>
    <row r="8" spans="1:78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BU8">
        <f t="shared" si="9"/>
        <v>5</v>
      </c>
      <c r="BV8">
        <v>3</v>
      </c>
      <c r="BW8">
        <v>5</v>
      </c>
      <c r="BX8">
        <v>6</v>
      </c>
      <c r="BY8">
        <v>6</v>
      </c>
      <c r="BZ8">
        <v>6</v>
      </c>
    </row>
    <row r="9" spans="1:78" x14ac:dyDescent="0.25">
      <c r="C9" s="4">
        <f ca="1">RANDBETWEEN(1,5)*((-1)^RANDBETWEEN(0,1))</f>
        <v>-1</v>
      </c>
      <c r="D9" s="4">
        <f ca="1">RANDBETWEEN(0,5)*((-1)^RANDBETWEEN(0,1))</f>
        <v>-4</v>
      </c>
      <c r="E9" s="5"/>
      <c r="F9" s="12">
        <f ca="1">MIN(C9:E9)</f>
        <v>-4</v>
      </c>
      <c r="G9" s="12">
        <f ca="1">MAX(C9:E9)</f>
        <v>-1</v>
      </c>
      <c r="I9" s="4">
        <f ca="1">(-1)^RANDBETWEEN(0,1)</f>
        <v>-1</v>
      </c>
      <c r="J9" s="4">
        <v>0</v>
      </c>
      <c r="K9" s="4">
        <v>1</v>
      </c>
      <c r="L9" s="4">
        <f ca="1">-(C9+D9)</f>
        <v>5</v>
      </c>
      <c r="M9" s="4">
        <f ca="1">C9*D9</f>
        <v>4</v>
      </c>
      <c r="N9" s="14">
        <f t="shared" ref="N9:Q13" si="10">J9</f>
        <v>0</v>
      </c>
      <c r="O9" s="14">
        <f t="shared" si="10"/>
        <v>1</v>
      </c>
      <c r="P9" s="14">
        <f t="shared" ca="1" si="10"/>
        <v>5</v>
      </c>
      <c r="Q9" s="14">
        <f t="shared" ca="1" si="10"/>
        <v>4</v>
      </c>
      <c r="R9" s="14">
        <f ca="1">RANDBETWEEN(1,5)*((-1)^RANDBETWEEN(0,1))</f>
        <v>-3</v>
      </c>
      <c r="S9" s="14"/>
      <c r="T9" s="9" t="str">
        <f ca="1">IF(J9&lt;&gt;0,J9*I9&amp;J$3,"")&amp;IF(K9&lt;&gt;0,IF(K9*I9&gt;0,ABS(K9*I9)&amp;K$3," -"&amp;ABS(K9*I9)&amp;K$3),"")&amp;IF(L9&lt;&gt;0,IF(L9*I9&gt;0," + "&amp;ABS(L9*I9)&amp;L$3," - "&amp;ABS(L9*I9)&amp;L$3),"")</f>
        <v xml:space="preserve"> -1x² - 5x</v>
      </c>
      <c r="U9" s="4">
        <f ca="1">F9-1</f>
        <v>-5</v>
      </c>
      <c r="V9" s="4">
        <f ca="1">F9</f>
        <v>-4</v>
      </c>
      <c r="W9" s="4">
        <f ca="1">IF(OR(ROUND(AVERAGE(V9,X9),0)=X9,ROUND(AVERAGE(V9,X9),0)=V9),AVERAGE(V9,X9),ROUND(AVERAGE(V9,X9),0))</f>
        <v>-3</v>
      </c>
      <c r="X9" s="4">
        <f ca="1">IF(G9=F9,H9,G9)</f>
        <v>-1</v>
      </c>
      <c r="Y9" s="4">
        <f ca="1">IF(Z9="",X9+1,IF(OR(ROUND(AVERAGE(X9,Z9),0)=Z9,ROUND(AVERAGE(Z9,X9),0)=X9),AVERAGE(Z9,X9),ROUND(AVERAGE(Z9,X9),0)))</f>
        <v>-0.5</v>
      </c>
      <c r="Z9" s="4">
        <f ca="1">IF(H9&lt;&gt;X9,H9,"")</f>
        <v>0</v>
      </c>
      <c r="AA9" s="4">
        <f ca="1">IF(Z9&lt;&gt;"",Z9+1,"")</f>
        <v>1</v>
      </c>
      <c r="AB9" s="4">
        <f t="shared" ref="AB9:AF13" ca="1" si="11">(U9^3*$J9+U9^2*$K9+U9*$L9)*$I9</f>
        <v>0</v>
      </c>
      <c r="AC9" s="10">
        <f t="shared" ca="1" si="11"/>
        <v>4</v>
      </c>
      <c r="AD9" s="4">
        <f t="shared" ca="1" si="11"/>
        <v>6</v>
      </c>
      <c r="AE9" s="10">
        <f t="shared" ca="1" si="11"/>
        <v>4</v>
      </c>
      <c r="AF9" s="4">
        <f t="shared" ca="1" si="11"/>
        <v>2.25</v>
      </c>
      <c r="AG9" s="10">
        <f t="shared" ref="AG9:AH13" ca="1" si="12">IF(Z9&lt;&gt;"",(Z9^3*$J9+Z9^2*$K9+Z9*$L9)*$I9,"")</f>
        <v>0</v>
      </c>
      <c r="AH9" s="10">
        <f t="shared" ca="1" si="12"/>
        <v>-6</v>
      </c>
      <c r="AI9" t="str">
        <f ca="1">IF(AB9&lt;0,"fallend","steigend")</f>
        <v>steigend</v>
      </c>
      <c r="AJ9" t="str">
        <f ca="1">IF(AD9&lt;0,"fallend","steigend")</f>
        <v>steigend</v>
      </c>
      <c r="AK9" t="str">
        <f ca="1">IF(AF9&lt;0,"fallend","steigend")</f>
        <v>steigend</v>
      </c>
      <c r="AL9" t="str">
        <f ca="1">IF(AH9&lt;&gt;"",IF(AH9&lt;0,"fallend","steigend"),"")</f>
        <v>fallend</v>
      </c>
      <c r="AM9" t="str">
        <f ca="1">IF(AND(AB9&gt;0,AD9&lt;0),"VZW: + → -",IF(AND(AB9&lt;0,AD9&gt;0),"VZW: - → +","kein VZW"))</f>
        <v>kein VZW</v>
      </c>
      <c r="AN9" t="str">
        <f ca="1">IF(AND(AD9&gt;0,AF9&lt;0),"VZW: + → -",IF(AND(AD9&lt;0,AF9&gt;0),"VZW: - → +","kein VZW"))</f>
        <v>kein VZW</v>
      </c>
      <c r="AO9" t="str">
        <f ca="1">IF(AND(AF9&gt;0,AH9&lt;0),"VZW: + → -",IF(AND(AF9&lt;0,AH9&gt;0),"VZW: - → +","kein VZW"))</f>
        <v>VZW: + → -</v>
      </c>
      <c r="AP9" t="str">
        <f t="shared" ref="AP9:AQ13" ca="1" si="13">IF(AND(AI9="fallend",AJ9="steigend"),"TP",IF(AND(AI9="steigend",AJ9="fallend"),"HP",""))</f>
        <v/>
      </c>
      <c r="AQ9" t="str">
        <f t="shared" ca="1" si="13"/>
        <v/>
      </c>
      <c r="AR9" t="str">
        <f ca="1">IF(AL9&lt;&gt;"",IF(AND(AK9="fallend",AL9="steigend"),"TP",IF(AND(AK9="steigend",AL9="fallend"),"HP","")),"")</f>
        <v>HP</v>
      </c>
      <c r="AS9" t="str">
        <f t="shared" ref="AS9:AT13" ca="1" si="14">IF(OR(AP9="TP",AP9="HP"),AP9&amp;" bei x = "&amp;F9,"")</f>
        <v/>
      </c>
      <c r="AT9" t="str">
        <f t="shared" ca="1" si="14"/>
        <v/>
      </c>
      <c r="AU9" t="str">
        <f ca="1">IF(AR9&lt;&gt;"",IF(OR(AR9="TP",AR9="HP"),AR9&amp;" bei x = "&amp;H9,""),"")</f>
        <v xml:space="preserve">HP bei x = </v>
      </c>
      <c r="AW9">
        <f ca="1">IF(N9&lt;&gt;0,16,0)+IF(O9&lt;&gt;0,8,0)+IF(P9&lt;&gt;0,4,0)+IF(Q9&lt;&gt;0,2,0)+IF(R9&lt;&gt;0,1,0)</f>
        <v>15</v>
      </c>
      <c r="AX9">
        <f ca="1">VLOOKUP($AW9,$BU$3:$BZ$34,2)</f>
        <v>2</v>
      </c>
      <c r="AY9">
        <f ca="1">VLOOKUP($AW9,$BU$3:$BZ$34,3)</f>
        <v>3</v>
      </c>
      <c r="AZ9">
        <f ca="1">VLOOKUP($AW9,$BU$3:$BZ$34,4)</f>
        <v>4</v>
      </c>
      <c r="BA9">
        <f ca="1">VLOOKUP($AW9,$BU$3:$BZ$34,5)</f>
        <v>5</v>
      </c>
      <c r="BB9">
        <f ca="1">VLOOKUP($AW9,$BU$3:$BZ$34,6)</f>
        <v>6</v>
      </c>
      <c r="BC9" s="15">
        <f t="shared" ref="BC9:BG13" ca="1" si="15">INDEX($N$4:$S$4,AX9)</f>
        <v>-1</v>
      </c>
      <c r="BD9" s="15">
        <f t="shared" ca="1" si="15"/>
        <v>-1</v>
      </c>
      <c r="BE9" s="15">
        <f t="shared" ca="1" si="15"/>
        <v>12</v>
      </c>
      <c r="BF9" s="15">
        <f t="shared" ca="1" si="15"/>
        <v>2</v>
      </c>
      <c r="BG9" s="15">
        <f t="shared" ca="1" si="15"/>
        <v>0</v>
      </c>
      <c r="BH9" s="3">
        <f t="shared" ref="BH9:BL13" ca="1" si="16">INDEX($N$3:$S$3,AX9)</f>
        <v>3</v>
      </c>
      <c r="BI9" s="3">
        <f t="shared" ca="1" si="16"/>
        <v>2</v>
      </c>
      <c r="BJ9" s="3">
        <f t="shared" ca="1" si="16"/>
        <v>1</v>
      </c>
      <c r="BK9" s="3">
        <f t="shared" ca="1" si="16"/>
        <v>0</v>
      </c>
      <c r="BL9" s="3">
        <f t="shared" ca="1" si="16"/>
        <v>-1</v>
      </c>
      <c r="BU9">
        <f t="shared" si="9"/>
        <v>6</v>
      </c>
      <c r="BV9">
        <v>3</v>
      </c>
      <c r="BW9">
        <v>4</v>
      </c>
      <c r="BX9">
        <v>6</v>
      </c>
      <c r="BY9">
        <v>6</v>
      </c>
      <c r="BZ9">
        <v>6</v>
      </c>
    </row>
    <row r="10" spans="1:78" x14ac:dyDescent="0.25">
      <c r="C10" s="4">
        <f ca="1">RANDBETWEEN(1,5)*((-1)^RANDBETWEEN(0,1))</f>
        <v>-4</v>
      </c>
      <c r="D10" s="4">
        <f ca="1">RANDBETWEEN(0,5)*((-1)^RANDBETWEEN(0,1))</f>
        <v>4</v>
      </c>
      <c r="E10" s="5"/>
      <c r="F10" s="12">
        <f ca="1">MIN(C10:E10)</f>
        <v>-4</v>
      </c>
      <c r="G10" s="12">
        <f ca="1">MAX(C10:E10)</f>
        <v>4</v>
      </c>
      <c r="I10" s="4">
        <f ca="1">(-1)^RANDBETWEEN(0,1)</f>
        <v>-1</v>
      </c>
      <c r="J10" s="4">
        <v>0</v>
      </c>
      <c r="K10" s="4">
        <v>1</v>
      </c>
      <c r="L10" s="4">
        <f ca="1">-(C10+D10)</f>
        <v>0</v>
      </c>
      <c r="M10" s="4">
        <f ca="1">C10*D10</f>
        <v>-16</v>
      </c>
      <c r="N10" s="4">
        <f t="shared" si="10"/>
        <v>0</v>
      </c>
      <c r="O10" s="4">
        <f t="shared" si="10"/>
        <v>1</v>
      </c>
      <c r="P10" s="4">
        <f t="shared" ca="1" si="10"/>
        <v>0</v>
      </c>
      <c r="Q10" s="4">
        <f t="shared" ca="1" si="10"/>
        <v>-16</v>
      </c>
      <c r="R10" s="4">
        <f ca="1">RANDBETWEEN(1,5)*((-1)^RANDBETWEEN(0,1))</f>
        <v>5</v>
      </c>
      <c r="S10" s="4"/>
      <c r="T10" s="9" t="str">
        <f ca="1">IF(J10&lt;&gt;0,J10*I10&amp;J$3,"")&amp;IF(K10&lt;&gt;0,IF(K10*I10&gt;0,ABS(K10*I10)&amp;K$3," -"&amp;ABS(K10*I10)&amp;K$3),"")&amp;IF(L10&lt;&gt;0,IF(L10*I10&gt;0," + "&amp;ABS(L10*I10)&amp;L$3," - "&amp;ABS(L10*I10)&amp;L$3),"")</f>
        <v xml:space="preserve"> -1x²</v>
      </c>
      <c r="U10" s="4">
        <f ca="1">F10-1</f>
        <v>-5</v>
      </c>
      <c r="V10" s="4">
        <f ca="1">F10</f>
        <v>-4</v>
      </c>
      <c r="W10" s="4">
        <f ca="1">IF(OR(ROUND(AVERAGE(V10,X10),0)=X10,ROUND(AVERAGE(V10,X10),0)=V10),AVERAGE(V10,X10),ROUND(AVERAGE(V10,X10),0))</f>
        <v>0</v>
      </c>
      <c r="X10" s="4">
        <f ca="1">IF(G10=F10,H10,G10)</f>
        <v>4</v>
      </c>
      <c r="Y10" s="4">
        <f ca="1">IF(Z10="",X10+1,IF(OR(ROUND(AVERAGE(X10,Z10),0)=Z10,ROUND(AVERAGE(Z10,X10),0)=X10),AVERAGE(Z10,X10),ROUND(AVERAGE(Z10,X10),0)))</f>
        <v>2</v>
      </c>
      <c r="Z10" s="4">
        <f ca="1">IF(H10&lt;&gt;X10,H10,"")</f>
        <v>0</v>
      </c>
      <c r="AA10" s="4">
        <f ca="1">IF(Z10&lt;&gt;"",Z10+1,"")</f>
        <v>1</v>
      </c>
      <c r="AB10" s="4">
        <f t="shared" ca="1" si="11"/>
        <v>-25</v>
      </c>
      <c r="AC10" s="10">
        <f t="shared" ca="1" si="11"/>
        <v>-16</v>
      </c>
      <c r="AD10" s="4">
        <f t="shared" ca="1" si="11"/>
        <v>0</v>
      </c>
      <c r="AE10" s="10">
        <f t="shared" ca="1" si="11"/>
        <v>-16</v>
      </c>
      <c r="AF10" s="4">
        <f t="shared" ca="1" si="11"/>
        <v>-4</v>
      </c>
      <c r="AG10" s="10">
        <f t="shared" ca="1" si="12"/>
        <v>0</v>
      </c>
      <c r="AH10" s="10">
        <f t="shared" ca="1" si="12"/>
        <v>-1</v>
      </c>
      <c r="AI10" t="str">
        <f ca="1">IF(AB10&lt;0,"fallend","steigend")</f>
        <v>fallend</v>
      </c>
      <c r="AJ10" t="str">
        <f ca="1">IF(AD10&lt;0,"fallend","steigend")</f>
        <v>steigend</v>
      </c>
      <c r="AK10" t="str">
        <f ca="1">IF(AF10&lt;0,"fallend","steigend")</f>
        <v>fallend</v>
      </c>
      <c r="AL10" t="str">
        <f ca="1">IF(AH10&lt;&gt;"",IF(AH10&lt;0,"fallend","steigend"),"")</f>
        <v>fallend</v>
      </c>
      <c r="AM10" t="str">
        <f ca="1">IF(AND(AB10&gt;0,AD10&lt;0),"VZW: + → -",IF(AND(AB10&lt;0,AD10&gt;0),"VZW: - → +","kein VZW"))</f>
        <v>kein VZW</v>
      </c>
      <c r="AN10" t="str">
        <f ca="1">IF(AND(AD10&gt;0,AF10&lt;0),"VZW: + → -",IF(AND(AD10&lt;0,AF10&gt;0),"VZW: - → +","kein VZW"))</f>
        <v>kein VZW</v>
      </c>
      <c r="AO10" t="str">
        <f ca="1">IF(AND(AF10&gt;0,AH10&lt;0),"VZW: + → -",IF(AND(AF10&lt;0,AH10&gt;0),"VZW: - → +","kein VZW"))</f>
        <v>kein VZW</v>
      </c>
      <c r="AP10" t="str">
        <f t="shared" ca="1" si="13"/>
        <v>TP</v>
      </c>
      <c r="AQ10" t="str">
        <f t="shared" ca="1" si="13"/>
        <v>HP</v>
      </c>
      <c r="AR10" t="str">
        <f ca="1">IF(AL10&lt;&gt;"",IF(AND(AK10="fallend",AL10="steigend"),"TP",IF(AND(AK10="steigend",AL10="fallend"),"HP","")),"")</f>
        <v/>
      </c>
      <c r="AS10" t="str">
        <f t="shared" ca="1" si="14"/>
        <v>TP bei x = -4</v>
      </c>
      <c r="AT10" t="str">
        <f t="shared" ca="1" si="14"/>
        <v>HP bei x = 4</v>
      </c>
      <c r="AU10" t="str">
        <f ca="1">IF(AR10&lt;&gt;"",IF(OR(AR10="TP",AR10="HP"),AR10&amp;" bei x = "&amp;H10,""),"")</f>
        <v/>
      </c>
      <c r="AW10">
        <f ca="1">IF(N10&lt;&gt;0,16,0)+IF(O10&lt;&gt;0,8,0)+IF(P10&lt;&gt;0,4,0)+IF(Q10&lt;&gt;0,2,0)+IF(R10&lt;&gt;0,1,0)</f>
        <v>11</v>
      </c>
      <c r="AX10">
        <f ca="1">VLOOKUP($AW10,$BU$3:$BZ$34,2)</f>
        <v>2</v>
      </c>
      <c r="AY10">
        <f ca="1">VLOOKUP($AW10,$BU$3:$BZ$34,3)</f>
        <v>4</v>
      </c>
      <c r="AZ10">
        <f ca="1">VLOOKUP($AW10,$BU$3:$BZ$34,4)</f>
        <v>5</v>
      </c>
      <c r="BA10">
        <f ca="1">VLOOKUP($AW10,$BU$3:$BZ$34,5)</f>
        <v>6</v>
      </c>
      <c r="BB10">
        <f ca="1">VLOOKUP($AW10,$BU$3:$BZ$34,6)</f>
        <v>6</v>
      </c>
      <c r="BC10" s="15">
        <f t="shared" ca="1" si="15"/>
        <v>-1</v>
      </c>
      <c r="BD10" s="15">
        <f t="shared" ca="1" si="15"/>
        <v>12</v>
      </c>
      <c r="BE10" s="15">
        <f t="shared" ca="1" si="15"/>
        <v>2</v>
      </c>
      <c r="BF10" s="15">
        <f t="shared" ca="1" si="15"/>
        <v>0</v>
      </c>
      <c r="BG10" s="15">
        <f t="shared" ca="1" si="15"/>
        <v>0</v>
      </c>
      <c r="BH10" s="3">
        <f t="shared" ca="1" si="16"/>
        <v>3</v>
      </c>
      <c r="BI10" s="3">
        <f t="shared" ca="1" si="16"/>
        <v>1</v>
      </c>
      <c r="BJ10" s="3">
        <f t="shared" ca="1" si="16"/>
        <v>0</v>
      </c>
      <c r="BK10" s="3">
        <f t="shared" ca="1" si="16"/>
        <v>-1</v>
      </c>
      <c r="BL10" s="3">
        <f t="shared" ca="1" si="16"/>
        <v>-1</v>
      </c>
      <c r="BU10">
        <f t="shared" si="9"/>
        <v>7</v>
      </c>
      <c r="BV10">
        <v>3</v>
      </c>
      <c r="BW10">
        <v>4</v>
      </c>
      <c r="BX10">
        <v>5</v>
      </c>
      <c r="BY10">
        <v>6</v>
      </c>
      <c r="BZ10">
        <v>6</v>
      </c>
    </row>
    <row r="11" spans="1:78" x14ac:dyDescent="0.25">
      <c r="C11" s="4">
        <f ca="1">RANDBETWEEN(1,5)*((-1)^RANDBETWEEN(0,1))</f>
        <v>-1</v>
      </c>
      <c r="D11" s="4">
        <f ca="1">RANDBETWEEN(0,5)*((-1)^RANDBETWEEN(0,1))</f>
        <v>-4</v>
      </c>
      <c r="E11" s="5"/>
      <c r="F11" s="12">
        <f ca="1">MIN(C11:E11)</f>
        <v>-4</v>
      </c>
      <c r="G11" s="12">
        <f ca="1">MAX(C11:E11)</f>
        <v>-1</v>
      </c>
      <c r="I11" s="4">
        <f ca="1">(-1)^RANDBETWEEN(0,1)</f>
        <v>-1</v>
      </c>
      <c r="J11" s="4">
        <v>0</v>
      </c>
      <c r="K11" s="4">
        <v>1</v>
      </c>
      <c r="L11" s="4">
        <f ca="1">-(C11+D11)</f>
        <v>5</v>
      </c>
      <c r="M11" s="4">
        <f ca="1">C11*D11</f>
        <v>4</v>
      </c>
      <c r="N11" s="4">
        <f t="shared" si="10"/>
        <v>0</v>
      </c>
      <c r="O11" s="4">
        <f t="shared" si="10"/>
        <v>1</v>
      </c>
      <c r="P11" s="4">
        <f t="shared" ca="1" si="10"/>
        <v>5</v>
      </c>
      <c r="Q11" s="4">
        <f t="shared" ca="1" si="10"/>
        <v>4</v>
      </c>
      <c r="R11" s="4">
        <f ca="1">RANDBETWEEN(1,5)*((-1)^RANDBETWEEN(0,1))</f>
        <v>-3</v>
      </c>
      <c r="S11" s="4"/>
      <c r="T11" s="9" t="str">
        <f ca="1">IF(J11&lt;&gt;0,J11*I11&amp;J$3,"")&amp;IF(K11&lt;&gt;0,IF(K11*I11&gt;0,ABS(K11*I11)&amp;K$3," -"&amp;ABS(K11*I11)&amp;K$3),"")&amp;IF(L11&lt;&gt;0,IF(L11*I11&gt;0," + "&amp;ABS(L11*I11)&amp;L$3," - "&amp;ABS(L11*I11)&amp;L$3),"")</f>
        <v xml:space="preserve"> -1x² - 5x</v>
      </c>
      <c r="U11" s="4">
        <f ca="1">F11-1</f>
        <v>-5</v>
      </c>
      <c r="V11" s="4">
        <f ca="1">F11</f>
        <v>-4</v>
      </c>
      <c r="W11" s="4">
        <f ca="1">IF(OR(ROUND(AVERAGE(V11,X11),0)=X11,ROUND(AVERAGE(V11,X11),0)=V11),AVERAGE(V11,X11),ROUND(AVERAGE(V11,X11),0))</f>
        <v>-3</v>
      </c>
      <c r="X11" s="4">
        <f ca="1">IF(G11=F11,H11,G11)</f>
        <v>-1</v>
      </c>
      <c r="Y11" s="4">
        <f ca="1">IF(Z11="",X11+1,IF(OR(ROUND(AVERAGE(X11,Z11),0)=Z11,ROUND(AVERAGE(Z11,X11),0)=X11),AVERAGE(Z11,X11),ROUND(AVERAGE(Z11,X11),0)))</f>
        <v>-0.5</v>
      </c>
      <c r="Z11" s="4">
        <f ca="1">IF(H11&lt;&gt;X11,H11,"")</f>
        <v>0</v>
      </c>
      <c r="AA11" s="4">
        <f ca="1">IF(Z11&lt;&gt;"",Z11+1,"")</f>
        <v>1</v>
      </c>
      <c r="AB11" s="4">
        <f t="shared" ca="1" si="11"/>
        <v>0</v>
      </c>
      <c r="AC11" s="10">
        <f t="shared" ca="1" si="11"/>
        <v>4</v>
      </c>
      <c r="AD11" s="4">
        <f t="shared" ca="1" si="11"/>
        <v>6</v>
      </c>
      <c r="AE11" s="10">
        <f t="shared" ca="1" si="11"/>
        <v>4</v>
      </c>
      <c r="AF11" s="4">
        <f t="shared" ca="1" si="11"/>
        <v>2.25</v>
      </c>
      <c r="AG11" s="10">
        <f t="shared" ca="1" si="12"/>
        <v>0</v>
      </c>
      <c r="AH11" s="10">
        <f t="shared" ca="1" si="12"/>
        <v>-6</v>
      </c>
      <c r="AI11" t="str">
        <f ca="1">IF(AB11&lt;0,"fallend","steigend")</f>
        <v>steigend</v>
      </c>
      <c r="AJ11" t="str">
        <f ca="1">IF(AD11&lt;0,"fallend","steigend")</f>
        <v>steigend</v>
      </c>
      <c r="AK11" t="str">
        <f ca="1">IF(AF11&lt;0,"fallend","steigend")</f>
        <v>steigend</v>
      </c>
      <c r="AL11" t="str">
        <f ca="1">IF(AH11&lt;&gt;"",IF(AH11&lt;0,"fallend","steigend"),"")</f>
        <v>fallend</v>
      </c>
      <c r="AM11" t="str">
        <f ca="1">IF(AND(AB11&gt;0,AD11&lt;0),"VZW: + → -",IF(AND(AB11&lt;0,AD11&gt;0),"VZW: - → +","kein VZW"))</f>
        <v>kein VZW</v>
      </c>
      <c r="AN11" t="str">
        <f ca="1">IF(AND(AD11&gt;0,AF11&lt;0),"VZW: + → -",IF(AND(AD11&lt;0,AF11&gt;0),"VZW: - → +","kein VZW"))</f>
        <v>kein VZW</v>
      </c>
      <c r="AO11" t="str">
        <f ca="1">IF(AND(AF11&gt;0,AH11&lt;0),"VZW: + → -",IF(AND(AF11&lt;0,AH11&gt;0),"VZW: - → +","kein VZW"))</f>
        <v>VZW: + → -</v>
      </c>
      <c r="AP11" t="str">
        <f t="shared" ca="1" si="13"/>
        <v/>
      </c>
      <c r="AQ11" t="str">
        <f t="shared" ca="1" si="13"/>
        <v/>
      </c>
      <c r="AR11" t="str">
        <f ca="1">IF(AL11&lt;&gt;"",IF(AND(AK11="fallend",AL11="steigend"),"TP",IF(AND(AK11="steigend",AL11="fallend"),"HP","")),"")</f>
        <v>HP</v>
      </c>
      <c r="AS11" t="str">
        <f t="shared" ca="1" si="14"/>
        <v/>
      </c>
      <c r="AT11" t="str">
        <f t="shared" ca="1" si="14"/>
        <v/>
      </c>
      <c r="AU11" t="str">
        <f ca="1">IF(AR11&lt;&gt;"",IF(OR(AR11="TP",AR11="HP"),AR11&amp;" bei x = "&amp;H11,""),"")</f>
        <v xml:space="preserve">HP bei x = </v>
      </c>
      <c r="AW11">
        <f ca="1">IF(N11&lt;&gt;0,16,0)+IF(O11&lt;&gt;0,8,0)+IF(P11&lt;&gt;0,4,0)+IF(Q11&lt;&gt;0,2,0)+IF(R11&lt;&gt;0,1,0)</f>
        <v>15</v>
      </c>
      <c r="AX11">
        <f ca="1">VLOOKUP($AW11,$BU$3:$BZ$34,2)</f>
        <v>2</v>
      </c>
      <c r="AY11">
        <f ca="1">VLOOKUP($AW11,$BU$3:$BZ$34,3)</f>
        <v>3</v>
      </c>
      <c r="AZ11">
        <f ca="1">VLOOKUP($AW11,$BU$3:$BZ$34,4)</f>
        <v>4</v>
      </c>
      <c r="BA11">
        <f ca="1">VLOOKUP($AW11,$BU$3:$BZ$34,5)</f>
        <v>5</v>
      </c>
      <c r="BB11">
        <f ca="1">VLOOKUP($AW11,$BU$3:$BZ$34,6)</f>
        <v>6</v>
      </c>
      <c r="BC11" s="15">
        <f t="shared" ca="1" si="15"/>
        <v>-1</v>
      </c>
      <c r="BD11" s="15">
        <f t="shared" ca="1" si="15"/>
        <v>-1</v>
      </c>
      <c r="BE11" s="15">
        <f t="shared" ca="1" si="15"/>
        <v>12</v>
      </c>
      <c r="BF11" s="15">
        <f t="shared" ca="1" si="15"/>
        <v>2</v>
      </c>
      <c r="BG11" s="15">
        <f t="shared" ca="1" si="15"/>
        <v>0</v>
      </c>
      <c r="BH11" s="3">
        <f t="shared" ca="1" si="16"/>
        <v>3</v>
      </c>
      <c r="BI11" s="3">
        <f t="shared" ca="1" si="16"/>
        <v>2</v>
      </c>
      <c r="BJ11" s="3">
        <f t="shared" ca="1" si="16"/>
        <v>1</v>
      </c>
      <c r="BK11" s="3">
        <f t="shared" ca="1" si="16"/>
        <v>0</v>
      </c>
      <c r="BL11" s="3">
        <f t="shared" ca="1" si="16"/>
        <v>-1</v>
      </c>
      <c r="BU11">
        <f t="shared" si="9"/>
        <v>8</v>
      </c>
      <c r="BV11">
        <v>2</v>
      </c>
      <c r="BW11">
        <v>6</v>
      </c>
      <c r="BX11">
        <v>6</v>
      </c>
      <c r="BY11">
        <v>6</v>
      </c>
      <c r="BZ11">
        <v>6</v>
      </c>
    </row>
    <row r="12" spans="1:78" x14ac:dyDescent="0.25">
      <c r="C12" s="4">
        <f ca="1">RANDBETWEEN(1,5)*((-1)^RANDBETWEEN(0,1))</f>
        <v>-5</v>
      </c>
      <c r="D12" s="4">
        <f ca="1">RANDBETWEEN(0,5)*((-1)^RANDBETWEEN(0,1))</f>
        <v>-2</v>
      </c>
      <c r="E12" s="5"/>
      <c r="F12" s="12">
        <f ca="1">MIN(C12:E12)</f>
        <v>-5</v>
      </c>
      <c r="G12" s="12">
        <f ca="1">MAX(C12:E12)</f>
        <v>-2</v>
      </c>
      <c r="I12" s="4">
        <f ca="1">(-1)^RANDBETWEEN(0,1)</f>
        <v>-1</v>
      </c>
      <c r="J12" s="4">
        <v>0</v>
      </c>
      <c r="K12" s="4">
        <v>1</v>
      </c>
      <c r="L12" s="4">
        <f ca="1">-(C12+D12)</f>
        <v>7</v>
      </c>
      <c r="M12" s="4">
        <f ca="1">C12*D12</f>
        <v>10</v>
      </c>
      <c r="N12" s="4">
        <f t="shared" si="10"/>
        <v>0</v>
      </c>
      <c r="O12" s="4">
        <f t="shared" si="10"/>
        <v>1</v>
      </c>
      <c r="P12" s="4">
        <f t="shared" ca="1" si="10"/>
        <v>7</v>
      </c>
      <c r="Q12" s="4">
        <f t="shared" ca="1" si="10"/>
        <v>10</v>
      </c>
      <c r="R12" s="4">
        <f ca="1">RANDBETWEEN(1,5)*((-1)^RANDBETWEEN(0,1))</f>
        <v>-5</v>
      </c>
      <c r="S12" s="4"/>
      <c r="T12" s="9" t="str">
        <f ca="1">IF(J12&lt;&gt;0,J12*I12&amp;J$3,"")&amp;IF(K12&lt;&gt;0,IF(K12*I12&gt;0,ABS(K12*I12)&amp;K$3," -"&amp;ABS(K12*I12)&amp;K$3),"")&amp;IF(L12&lt;&gt;0,IF(L12*I12&gt;0," + "&amp;ABS(L12*I12)&amp;L$3," - "&amp;ABS(L12*I12)&amp;L$3),"")</f>
        <v xml:space="preserve"> -1x² - 7x</v>
      </c>
      <c r="U12" s="4">
        <f ca="1">F12-1</f>
        <v>-6</v>
      </c>
      <c r="V12" s="4">
        <f ca="1">F12</f>
        <v>-5</v>
      </c>
      <c r="W12" s="4">
        <f ca="1">IF(OR(ROUND(AVERAGE(V12,X12),0)=X12,ROUND(AVERAGE(V12,X12),0)=V12),AVERAGE(V12,X12),ROUND(AVERAGE(V12,X12),0))</f>
        <v>-4</v>
      </c>
      <c r="X12" s="4">
        <f ca="1">IF(G12=F12,H12,G12)</f>
        <v>-2</v>
      </c>
      <c r="Y12" s="4">
        <f ca="1">IF(Z12="",X12+1,IF(OR(ROUND(AVERAGE(X12,Z12),0)=Z12,ROUND(AVERAGE(Z12,X12),0)=X12),AVERAGE(Z12,X12),ROUND(AVERAGE(Z12,X12),0)))</f>
        <v>-1</v>
      </c>
      <c r="Z12" s="4">
        <f ca="1">IF(H12&lt;&gt;X12,H12,"")</f>
        <v>0</v>
      </c>
      <c r="AA12" s="4">
        <f ca="1">IF(Z12&lt;&gt;"",Z12+1,"")</f>
        <v>1</v>
      </c>
      <c r="AB12" s="4">
        <f t="shared" ca="1" si="11"/>
        <v>6</v>
      </c>
      <c r="AC12" s="10">
        <f t="shared" ca="1" si="11"/>
        <v>10</v>
      </c>
      <c r="AD12" s="4">
        <f t="shared" ca="1" si="11"/>
        <v>12</v>
      </c>
      <c r="AE12" s="10">
        <f t="shared" ca="1" si="11"/>
        <v>10</v>
      </c>
      <c r="AF12" s="4">
        <f t="shared" ca="1" si="11"/>
        <v>6</v>
      </c>
      <c r="AG12" s="10">
        <f t="shared" ca="1" si="12"/>
        <v>0</v>
      </c>
      <c r="AH12" s="10">
        <f t="shared" ca="1" si="12"/>
        <v>-8</v>
      </c>
      <c r="AI12" t="str">
        <f ca="1">IF(AB12&lt;0,"fallend","steigend")</f>
        <v>steigend</v>
      </c>
      <c r="AJ12" t="str">
        <f ca="1">IF(AD12&lt;0,"fallend","steigend")</f>
        <v>steigend</v>
      </c>
      <c r="AK12" t="str">
        <f ca="1">IF(AF12&lt;0,"fallend","steigend")</f>
        <v>steigend</v>
      </c>
      <c r="AL12" t="str">
        <f ca="1">IF(AH12&lt;&gt;"",IF(AH12&lt;0,"fallend","steigend"),"")</f>
        <v>fallend</v>
      </c>
      <c r="AM12" t="str">
        <f ca="1">IF(AND(AB12&gt;0,AD12&lt;0),"VZW: + → -",IF(AND(AB12&lt;0,AD12&gt;0),"VZW: - → +","kein VZW"))</f>
        <v>kein VZW</v>
      </c>
      <c r="AN12" t="str">
        <f ca="1">IF(AND(AD12&gt;0,AF12&lt;0),"VZW: + → -",IF(AND(AD12&lt;0,AF12&gt;0),"VZW: - → +","kein VZW"))</f>
        <v>kein VZW</v>
      </c>
      <c r="AO12" t="str">
        <f ca="1">IF(AND(AF12&gt;0,AH12&lt;0),"VZW: + → -",IF(AND(AF12&lt;0,AH12&gt;0),"VZW: - → +","kein VZW"))</f>
        <v>VZW: + → -</v>
      </c>
      <c r="AP12" t="str">
        <f t="shared" ca="1" si="13"/>
        <v/>
      </c>
      <c r="AQ12" t="str">
        <f t="shared" ca="1" si="13"/>
        <v/>
      </c>
      <c r="AR12" t="str">
        <f ca="1">IF(AL12&lt;&gt;"",IF(AND(AK12="fallend",AL12="steigend"),"TP",IF(AND(AK12="steigend",AL12="fallend"),"HP","")),"")</f>
        <v>HP</v>
      </c>
      <c r="AS12" t="str">
        <f t="shared" ca="1" si="14"/>
        <v/>
      </c>
      <c r="AT12" t="str">
        <f t="shared" ca="1" si="14"/>
        <v/>
      </c>
      <c r="AU12" t="str">
        <f ca="1">IF(AR12&lt;&gt;"",IF(OR(AR12="TP",AR12="HP"),AR12&amp;" bei x = "&amp;H12,""),"")</f>
        <v xml:space="preserve">HP bei x = </v>
      </c>
      <c r="AW12">
        <f ca="1">IF(N12&lt;&gt;0,16,0)+IF(O12&lt;&gt;0,8,0)+IF(P12&lt;&gt;0,4,0)+IF(Q12&lt;&gt;0,2,0)+IF(R12&lt;&gt;0,1,0)</f>
        <v>15</v>
      </c>
      <c r="AX12">
        <f ca="1">VLOOKUP($AW12,$BU$3:$BZ$34,2)</f>
        <v>2</v>
      </c>
      <c r="AY12">
        <f ca="1">VLOOKUP($AW12,$BU$3:$BZ$34,3)</f>
        <v>3</v>
      </c>
      <c r="AZ12">
        <f ca="1">VLOOKUP($AW12,$BU$3:$BZ$34,4)</f>
        <v>4</v>
      </c>
      <c r="BA12">
        <f ca="1">VLOOKUP($AW12,$BU$3:$BZ$34,5)</f>
        <v>5</v>
      </c>
      <c r="BB12">
        <f ca="1">VLOOKUP($AW12,$BU$3:$BZ$34,6)</f>
        <v>6</v>
      </c>
      <c r="BC12" s="15">
        <f t="shared" ca="1" si="15"/>
        <v>-1</v>
      </c>
      <c r="BD12" s="15">
        <f t="shared" ca="1" si="15"/>
        <v>-1</v>
      </c>
      <c r="BE12" s="15">
        <f t="shared" ca="1" si="15"/>
        <v>12</v>
      </c>
      <c r="BF12" s="15">
        <f t="shared" ca="1" si="15"/>
        <v>2</v>
      </c>
      <c r="BG12" s="15">
        <f t="shared" ca="1" si="15"/>
        <v>0</v>
      </c>
      <c r="BH12" s="3">
        <f t="shared" ca="1" si="16"/>
        <v>3</v>
      </c>
      <c r="BI12" s="3">
        <f t="shared" ca="1" si="16"/>
        <v>2</v>
      </c>
      <c r="BJ12" s="3">
        <f t="shared" ca="1" si="16"/>
        <v>1</v>
      </c>
      <c r="BK12" s="3">
        <f t="shared" ca="1" si="16"/>
        <v>0</v>
      </c>
      <c r="BL12" s="3">
        <f t="shared" ca="1" si="16"/>
        <v>-1</v>
      </c>
      <c r="BU12">
        <f t="shared" si="9"/>
        <v>9</v>
      </c>
      <c r="BV12">
        <v>2</v>
      </c>
      <c r="BW12">
        <v>5</v>
      </c>
      <c r="BX12">
        <v>6</v>
      </c>
      <c r="BY12">
        <v>6</v>
      </c>
      <c r="BZ12">
        <v>6</v>
      </c>
    </row>
    <row r="13" spans="1:78" x14ac:dyDescent="0.25">
      <c r="C13" s="4">
        <f ca="1">RANDBETWEEN(1,5)*((-1)^RANDBETWEEN(0,1))</f>
        <v>3</v>
      </c>
      <c r="D13" s="4">
        <f ca="1">RANDBETWEEN(0,5)*((-1)^RANDBETWEEN(0,1))</f>
        <v>3</v>
      </c>
      <c r="E13" s="5"/>
      <c r="F13" s="12">
        <f ca="1">MIN(C13:E13)</f>
        <v>3</v>
      </c>
      <c r="G13" s="12">
        <f ca="1">MAX(C13:E13)</f>
        <v>3</v>
      </c>
      <c r="I13" s="4">
        <f ca="1">(-1)^RANDBETWEEN(0,1)</f>
        <v>-1</v>
      </c>
      <c r="J13" s="4">
        <v>0</v>
      </c>
      <c r="K13" s="4">
        <v>1</v>
      </c>
      <c r="L13" s="4">
        <f ca="1">-(C13+D13)</f>
        <v>-6</v>
      </c>
      <c r="M13" s="4">
        <f ca="1">C13*D13</f>
        <v>9</v>
      </c>
      <c r="N13" s="4">
        <f t="shared" si="10"/>
        <v>0</v>
      </c>
      <c r="O13" s="4">
        <f t="shared" si="10"/>
        <v>1</v>
      </c>
      <c r="P13" s="4">
        <f t="shared" ca="1" si="10"/>
        <v>-6</v>
      </c>
      <c r="Q13" s="4">
        <f t="shared" ca="1" si="10"/>
        <v>9</v>
      </c>
      <c r="R13" s="4">
        <f ca="1">RANDBETWEEN(1,5)*((-1)^RANDBETWEEN(0,1))</f>
        <v>1</v>
      </c>
      <c r="S13" s="4"/>
      <c r="T13" s="9" t="str">
        <f ca="1">IF(J13&lt;&gt;0,J13*I13&amp;J$3,"")&amp;IF(K13&lt;&gt;0,IF(K13*I13&gt;0,ABS(K13*I13)&amp;K$3," -"&amp;ABS(K13*I13)&amp;K$3),"")&amp;IF(L13&lt;&gt;0,IF(L13*I13&gt;0," + "&amp;ABS(L13*I13)&amp;L$3," - "&amp;ABS(L13*I13)&amp;L$3),"")</f>
        <v xml:space="preserve"> -1x² + 6x</v>
      </c>
      <c r="U13" s="4">
        <f ca="1">F13-1</f>
        <v>2</v>
      </c>
      <c r="V13" s="4">
        <f ca="1">F13</f>
        <v>3</v>
      </c>
      <c r="W13" s="4">
        <f ca="1">IF(OR(ROUND(AVERAGE(V13,X13),0)=X13,ROUND(AVERAGE(V13,X13),0)=V13),AVERAGE(V13,X13),ROUND(AVERAGE(V13,X13),0))</f>
        <v>2</v>
      </c>
      <c r="X13" s="4">
        <f ca="1">IF(G13=F13,H13,G13)</f>
        <v>0</v>
      </c>
      <c r="Y13" s="4">
        <f ca="1">IF(Z13="",X13+1,IF(OR(ROUND(AVERAGE(X13,Z13),0)=Z13,ROUND(AVERAGE(Z13,X13),0)=X13),AVERAGE(Z13,X13),ROUND(AVERAGE(Z13,X13),0)))</f>
        <v>1</v>
      </c>
      <c r="Z13" s="4" t="str">
        <f ca="1">IF(H13&lt;&gt;X13,H13,"")</f>
        <v/>
      </c>
      <c r="AA13" s="4" t="str">
        <f ca="1">IF(Z13&lt;&gt;"",Z13+1,"")</f>
        <v/>
      </c>
      <c r="AB13" s="4">
        <f t="shared" ca="1" si="11"/>
        <v>8</v>
      </c>
      <c r="AC13" s="10">
        <f t="shared" ca="1" si="11"/>
        <v>9</v>
      </c>
      <c r="AD13" s="4">
        <f t="shared" ca="1" si="11"/>
        <v>8</v>
      </c>
      <c r="AE13" s="10">
        <f t="shared" ca="1" si="11"/>
        <v>0</v>
      </c>
      <c r="AF13" s="4">
        <f t="shared" ca="1" si="11"/>
        <v>5</v>
      </c>
      <c r="AG13" s="10" t="str">
        <f t="shared" ca="1" si="12"/>
        <v/>
      </c>
      <c r="AH13" s="10" t="str">
        <f t="shared" ca="1" si="12"/>
        <v/>
      </c>
      <c r="AI13" t="str">
        <f ca="1">IF(AB13&lt;0,"fallend","steigend")</f>
        <v>steigend</v>
      </c>
      <c r="AJ13" t="str">
        <f ca="1">IF(AD13&lt;0,"fallend","steigend")</f>
        <v>steigend</v>
      </c>
      <c r="AK13" t="str">
        <f ca="1">IF(AF13&lt;0,"fallend","steigend")</f>
        <v>steigend</v>
      </c>
      <c r="AL13" t="str">
        <f ca="1">IF(AH13&lt;&gt;"",IF(AH13&lt;0,"fallend","steigend"),"")</f>
        <v/>
      </c>
      <c r="AM13" t="str">
        <f ca="1">IF(AND(AB13&gt;0,AD13&lt;0),"VZW: + → -",IF(AND(AB13&lt;0,AD13&gt;0),"VZW: - → +","kein VZW"))</f>
        <v>kein VZW</v>
      </c>
      <c r="AN13" t="str">
        <f ca="1">IF(AND(AD13&gt;0,AF13&lt;0),"VZW: + → -",IF(AND(AD13&lt;0,AF13&gt;0),"VZW: - → +","kein VZW"))</f>
        <v>kein VZW</v>
      </c>
      <c r="AO13" t="str">
        <f ca="1">IF(AND(AF13&gt;0,AH13&lt;0),"VZW: + → -",IF(AND(AF13&lt;0,AH13&gt;0),"VZW: - → +","kein VZW"))</f>
        <v>kein VZW</v>
      </c>
      <c r="AP13" t="str">
        <f t="shared" ca="1" si="13"/>
        <v/>
      </c>
      <c r="AQ13" t="str">
        <f t="shared" ca="1" si="13"/>
        <v/>
      </c>
      <c r="AR13" t="str">
        <f ca="1">IF(AL13&lt;&gt;"",IF(AND(AK13="fallend",AL13="steigend"),"TP",IF(AND(AK13="steigend",AL13="fallend"),"HP","")),"")</f>
        <v/>
      </c>
      <c r="AS13" t="str">
        <f t="shared" ca="1" si="14"/>
        <v/>
      </c>
      <c r="AT13" t="str">
        <f t="shared" ca="1" si="14"/>
        <v/>
      </c>
      <c r="AU13" t="str">
        <f ca="1">IF(AR13&lt;&gt;"",IF(OR(AR13="TP",AR13="HP"),AR13&amp;" bei x = "&amp;H13,""),"")</f>
        <v/>
      </c>
      <c r="AW13">
        <f ca="1">IF(N13&lt;&gt;0,16,0)+IF(O13&lt;&gt;0,8,0)+IF(P13&lt;&gt;0,4,0)+IF(Q13&lt;&gt;0,2,0)+IF(R13&lt;&gt;0,1,0)</f>
        <v>15</v>
      </c>
      <c r="AX13">
        <f ca="1">VLOOKUP($AW13,$BU$3:$BZ$34,2)</f>
        <v>2</v>
      </c>
      <c r="AY13">
        <f ca="1">VLOOKUP($AW13,$BU$3:$BZ$34,3)</f>
        <v>3</v>
      </c>
      <c r="AZ13">
        <f ca="1">VLOOKUP($AW13,$BU$3:$BZ$34,4)</f>
        <v>4</v>
      </c>
      <c r="BA13">
        <f ca="1">VLOOKUP($AW13,$BU$3:$BZ$34,5)</f>
        <v>5</v>
      </c>
      <c r="BB13">
        <f ca="1">VLOOKUP($AW13,$BU$3:$BZ$34,6)</f>
        <v>6</v>
      </c>
      <c r="BC13" s="15">
        <f t="shared" ca="1" si="15"/>
        <v>-1</v>
      </c>
      <c r="BD13" s="15">
        <f t="shared" ca="1" si="15"/>
        <v>-1</v>
      </c>
      <c r="BE13" s="15">
        <f t="shared" ca="1" si="15"/>
        <v>12</v>
      </c>
      <c r="BF13" s="15">
        <f t="shared" ca="1" si="15"/>
        <v>2</v>
      </c>
      <c r="BG13" s="15">
        <f t="shared" ca="1" si="15"/>
        <v>0</v>
      </c>
      <c r="BH13" s="3">
        <f t="shared" ca="1" si="16"/>
        <v>3</v>
      </c>
      <c r="BI13" s="3">
        <f t="shared" ca="1" si="16"/>
        <v>2</v>
      </c>
      <c r="BJ13" s="3">
        <f t="shared" ca="1" si="16"/>
        <v>1</v>
      </c>
      <c r="BK13" s="3">
        <f t="shared" ca="1" si="16"/>
        <v>0</v>
      </c>
      <c r="BL13" s="3">
        <f t="shared" ca="1" si="16"/>
        <v>-1</v>
      </c>
      <c r="BU13">
        <f t="shared" si="9"/>
        <v>10</v>
      </c>
      <c r="BV13">
        <v>2</v>
      </c>
      <c r="BW13">
        <v>4</v>
      </c>
      <c r="BX13">
        <v>6</v>
      </c>
      <c r="BY13">
        <v>6</v>
      </c>
      <c r="BZ13">
        <v>6</v>
      </c>
    </row>
    <row r="14" spans="1:78" x14ac:dyDescent="0.25">
      <c r="BU14">
        <f t="shared" si="9"/>
        <v>11</v>
      </c>
      <c r="BV14">
        <v>2</v>
      </c>
      <c r="BW14">
        <v>4</v>
      </c>
      <c r="BX14">
        <v>5</v>
      </c>
      <c r="BY14">
        <v>6</v>
      </c>
      <c r="BZ14">
        <v>6</v>
      </c>
    </row>
    <row r="15" spans="1:78" x14ac:dyDescent="0.25">
      <c r="BU15">
        <f t="shared" si="9"/>
        <v>12</v>
      </c>
      <c r="BV15">
        <v>2</v>
      </c>
      <c r="BW15">
        <v>3</v>
      </c>
      <c r="BX15">
        <v>6</v>
      </c>
      <c r="BY15">
        <v>6</v>
      </c>
      <c r="BZ15">
        <v>6</v>
      </c>
    </row>
    <row r="16" spans="1:78" ht="13" x14ac:dyDescent="0.3">
      <c r="AL16" s="18" t="s">
        <v>32</v>
      </c>
      <c r="AO16" s="16" t="s">
        <v>28</v>
      </c>
      <c r="BU16">
        <f t="shared" si="9"/>
        <v>13</v>
      </c>
      <c r="BV16">
        <v>2</v>
      </c>
      <c r="BW16">
        <v>3</v>
      </c>
      <c r="BX16">
        <v>5</v>
      </c>
      <c r="BY16">
        <v>6</v>
      </c>
      <c r="BZ16">
        <v>6</v>
      </c>
    </row>
    <row r="17" spans="73:78" x14ac:dyDescent="0.25">
      <c r="BU17">
        <f t="shared" si="9"/>
        <v>14</v>
      </c>
      <c r="BV17">
        <v>2</v>
      </c>
      <c r="BW17">
        <v>3</v>
      </c>
      <c r="BX17">
        <v>4</v>
      </c>
      <c r="BY17">
        <v>6</v>
      </c>
      <c r="BZ17">
        <v>6</v>
      </c>
    </row>
    <row r="18" spans="73:78" x14ac:dyDescent="0.25">
      <c r="BU18">
        <f t="shared" si="9"/>
        <v>15</v>
      </c>
      <c r="BV18">
        <v>2</v>
      </c>
      <c r="BW18">
        <v>3</v>
      </c>
      <c r="BX18">
        <v>4</v>
      </c>
      <c r="BY18">
        <v>5</v>
      </c>
      <c r="BZ18">
        <v>6</v>
      </c>
    </row>
    <row r="19" spans="73:78" x14ac:dyDescent="0.25">
      <c r="BU19">
        <f t="shared" si="9"/>
        <v>16</v>
      </c>
      <c r="BV19">
        <v>1</v>
      </c>
      <c r="BW19">
        <v>6</v>
      </c>
      <c r="BX19">
        <v>6</v>
      </c>
      <c r="BY19">
        <v>6</v>
      </c>
      <c r="BZ19">
        <v>6</v>
      </c>
    </row>
    <row r="20" spans="73:78" x14ac:dyDescent="0.25">
      <c r="BU20">
        <f t="shared" si="9"/>
        <v>17</v>
      </c>
      <c r="BV20">
        <v>1</v>
      </c>
      <c r="BW20">
        <v>5</v>
      </c>
      <c r="BX20">
        <v>6</v>
      </c>
      <c r="BY20">
        <v>6</v>
      </c>
      <c r="BZ20">
        <v>6</v>
      </c>
    </row>
    <row r="21" spans="73:78" x14ac:dyDescent="0.25">
      <c r="BU21">
        <f t="shared" si="9"/>
        <v>18</v>
      </c>
      <c r="BV21">
        <v>1</v>
      </c>
      <c r="BW21">
        <v>4</v>
      </c>
      <c r="BX21">
        <v>6</v>
      </c>
      <c r="BY21">
        <v>6</v>
      </c>
      <c r="BZ21">
        <v>6</v>
      </c>
    </row>
    <row r="22" spans="73:78" x14ac:dyDescent="0.25">
      <c r="BU22">
        <f t="shared" si="9"/>
        <v>19</v>
      </c>
      <c r="BV22">
        <v>1</v>
      </c>
      <c r="BW22">
        <v>4</v>
      </c>
      <c r="BX22">
        <v>5</v>
      </c>
      <c r="BY22">
        <v>6</v>
      </c>
      <c r="BZ22">
        <v>6</v>
      </c>
    </row>
    <row r="23" spans="73:78" x14ac:dyDescent="0.25">
      <c r="BU23">
        <f t="shared" si="9"/>
        <v>20</v>
      </c>
      <c r="BV23">
        <v>1</v>
      </c>
      <c r="BW23">
        <v>3</v>
      </c>
      <c r="BX23">
        <v>6</v>
      </c>
      <c r="BY23">
        <v>6</v>
      </c>
      <c r="BZ23">
        <v>6</v>
      </c>
    </row>
    <row r="24" spans="73:78" x14ac:dyDescent="0.25">
      <c r="BU24">
        <f t="shared" si="9"/>
        <v>21</v>
      </c>
      <c r="BV24">
        <v>1</v>
      </c>
      <c r="BW24">
        <v>3</v>
      </c>
      <c r="BX24">
        <v>5</v>
      </c>
      <c r="BY24">
        <v>6</v>
      </c>
      <c r="BZ24">
        <v>6</v>
      </c>
    </row>
    <row r="25" spans="73:78" x14ac:dyDescent="0.25">
      <c r="BU25">
        <f t="shared" si="9"/>
        <v>22</v>
      </c>
      <c r="BV25">
        <v>1</v>
      </c>
      <c r="BW25">
        <v>3</v>
      </c>
      <c r="BX25">
        <v>4</v>
      </c>
      <c r="BY25">
        <v>6</v>
      </c>
      <c r="BZ25">
        <v>6</v>
      </c>
    </row>
    <row r="26" spans="73:78" x14ac:dyDescent="0.25">
      <c r="BU26">
        <f t="shared" si="9"/>
        <v>23</v>
      </c>
      <c r="BV26">
        <v>1</v>
      </c>
      <c r="BW26">
        <v>3</v>
      </c>
      <c r="BX26">
        <v>4</v>
      </c>
      <c r="BY26">
        <v>5</v>
      </c>
      <c r="BZ26">
        <v>6</v>
      </c>
    </row>
    <row r="27" spans="73:78" x14ac:dyDescent="0.25">
      <c r="BU27">
        <f>BU26+1</f>
        <v>24</v>
      </c>
      <c r="BV27">
        <v>1</v>
      </c>
      <c r="BW27">
        <v>2</v>
      </c>
      <c r="BX27">
        <v>6</v>
      </c>
      <c r="BY27">
        <v>6</v>
      </c>
      <c r="BZ27">
        <v>6</v>
      </c>
    </row>
    <row r="28" spans="73:78" x14ac:dyDescent="0.25">
      <c r="BU28">
        <f t="shared" si="9"/>
        <v>25</v>
      </c>
      <c r="BV28">
        <v>1</v>
      </c>
      <c r="BW28">
        <v>2</v>
      </c>
      <c r="BX28">
        <v>5</v>
      </c>
      <c r="BY28">
        <v>6</v>
      </c>
      <c r="BZ28">
        <v>6</v>
      </c>
    </row>
    <row r="29" spans="73:78" x14ac:dyDescent="0.25">
      <c r="BU29">
        <f t="shared" si="9"/>
        <v>26</v>
      </c>
      <c r="BV29">
        <v>1</v>
      </c>
      <c r="BW29">
        <v>2</v>
      </c>
      <c r="BX29">
        <v>4</v>
      </c>
      <c r="BY29">
        <v>6</v>
      </c>
      <c r="BZ29">
        <v>6</v>
      </c>
    </row>
    <row r="30" spans="73:78" x14ac:dyDescent="0.25">
      <c r="BU30">
        <f t="shared" si="9"/>
        <v>27</v>
      </c>
      <c r="BV30">
        <v>1</v>
      </c>
      <c r="BW30">
        <v>2</v>
      </c>
      <c r="BX30">
        <v>4</v>
      </c>
      <c r="BY30">
        <v>5</v>
      </c>
      <c r="BZ30">
        <v>6</v>
      </c>
    </row>
    <row r="31" spans="73:78" x14ac:dyDescent="0.25">
      <c r="BU31">
        <f t="shared" si="9"/>
        <v>28</v>
      </c>
      <c r="BV31">
        <v>1</v>
      </c>
      <c r="BW31">
        <v>2</v>
      </c>
      <c r="BX31">
        <v>3</v>
      </c>
      <c r="BY31">
        <v>6</v>
      </c>
      <c r="BZ31">
        <v>6</v>
      </c>
    </row>
    <row r="32" spans="73:78" x14ac:dyDescent="0.25">
      <c r="BU32">
        <f t="shared" si="9"/>
        <v>29</v>
      </c>
      <c r="BV32">
        <v>1</v>
      </c>
      <c r="BW32">
        <v>2</v>
      </c>
      <c r="BX32">
        <v>3</v>
      </c>
      <c r="BY32">
        <v>5</v>
      </c>
      <c r="BZ32">
        <v>6</v>
      </c>
    </row>
    <row r="33" spans="73:78" x14ac:dyDescent="0.25">
      <c r="BU33">
        <f>BU32+1</f>
        <v>30</v>
      </c>
      <c r="BV33">
        <v>1</v>
      </c>
      <c r="BW33">
        <v>2</v>
      </c>
      <c r="BX33">
        <v>3</v>
      </c>
      <c r="BY33">
        <v>4</v>
      </c>
      <c r="BZ33">
        <v>6</v>
      </c>
    </row>
    <row r="34" spans="73:78" x14ac:dyDescent="0.25">
      <c r="BU34">
        <f t="shared" si="9"/>
        <v>31</v>
      </c>
      <c r="BV34">
        <v>1</v>
      </c>
      <c r="BW34">
        <v>2</v>
      </c>
      <c r="BX34">
        <v>3</v>
      </c>
      <c r="BY34">
        <v>4</v>
      </c>
      <c r="BZ34">
        <v>5</v>
      </c>
    </row>
  </sheetData>
  <mergeCells count="4">
    <mergeCell ref="C2:E2"/>
    <mergeCell ref="F2:H2"/>
    <mergeCell ref="N2:R2"/>
    <mergeCell ref="I2:M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Tabelle1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2021-12-08T20:51:55Z</cp:lastPrinted>
  <dcterms:created xsi:type="dcterms:W3CDTF">2009-10-08T17:52:09Z</dcterms:created>
  <dcterms:modified xsi:type="dcterms:W3CDTF">2021-12-08T20:57:52Z</dcterms:modified>
</cp:coreProperties>
</file>