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" sheetId="2" r:id="rId2"/>
  </sheets>
  <definedNames>
    <definedName name="_xlnm.Print_Area" localSheetId="0">'Arbeitsblatt'!$A$1:$I$62</definedName>
  </definedNames>
  <calcPr fullCalcOnLoad="1"/>
</workbook>
</file>

<file path=xl/sharedStrings.xml><?xml version="1.0" encoding="utf-8"?>
<sst xmlns="http://schemas.openxmlformats.org/spreadsheetml/2006/main" count="132" uniqueCount="41">
  <si>
    <t>Lösung:</t>
  </si>
  <si>
    <t>Aufgabe 1:</t>
  </si>
  <si>
    <t>Aufgabe 2:</t>
  </si>
  <si>
    <t>Für neue Zufallswerte</t>
  </si>
  <si>
    <t>F9 drücken</t>
  </si>
  <si>
    <t>Aufgabe 3:</t>
  </si>
  <si>
    <t>a)</t>
  </si>
  <si>
    <t>b)</t>
  </si>
  <si>
    <t>c)</t>
  </si>
  <si>
    <t>Gegeben ist das folgende rechtwinklige Dreieck.</t>
  </si>
  <si>
    <t>a</t>
  </si>
  <si>
    <t>b</t>
  </si>
  <si>
    <t>c</t>
  </si>
  <si>
    <t>A</t>
  </si>
  <si>
    <t>Berechne Seite c mit Pythagoras</t>
  </si>
  <si>
    <t>Berechne Flächeninhalt A = g · h : 2</t>
  </si>
  <si>
    <t>Berechne Seite b mit Pythagoras</t>
  </si>
  <si>
    <t>Berechne Seite a mit Pythagoras</t>
  </si>
  <si>
    <t>Berechne c mit Sinus, Kosinus, ...</t>
  </si>
  <si>
    <t>Berechne a mit Sinus, Kosinus, ...</t>
  </si>
  <si>
    <t>Gegeben ist:</t>
  </si>
  <si>
    <t xml:space="preserve">Gegeben ist: </t>
  </si>
  <si>
    <t xml:space="preserve">Bestimme alle fehlenden Seiten und Winkel </t>
  </si>
  <si>
    <t xml:space="preserve">sowie den Flächeninhalt. </t>
  </si>
  <si>
    <t xml:space="preserve">Hauswand entfernt. Berechne den Winkel </t>
  </si>
  <si>
    <t>zwischen Erdboden und Leiter. Wie hoch reicht</t>
  </si>
  <si>
    <t>die Leiter am Haus?</t>
  </si>
  <si>
    <t>Berechne a:</t>
  </si>
  <si>
    <t>Damit eine Leiter sicher steht,</t>
  </si>
  <si>
    <t xml:space="preserve">nicht überschreiten. Wie lang </t>
  </si>
  <si>
    <t xml:space="preserve">muss die Leiter sein, um eine </t>
  </si>
  <si>
    <t>Die Leiter muss eine Länge von</t>
  </si>
  <si>
    <t>Berechnungen an rechtwinkligen Dreiecken</t>
  </si>
  <si>
    <t>αβγ</t>
  </si>
  <si>
    <t>α</t>
  </si>
  <si>
    <t>β</t>
  </si>
  <si>
    <t>Berechne α mit Winkelsummensatz</t>
  </si>
  <si>
    <t>Berechne α mit Sinus, Kosinus, ...</t>
  </si>
  <si>
    <t>Berechne β mit Winkelsummensatz</t>
  </si>
  <si>
    <t xml:space="preserve">Berechne α: </t>
  </si>
  <si>
    <t xml:space="preserve">sin (α) = a : c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</si>
</sst>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 quotePrefix="1">
      <alignment/>
    </xf>
    <xf numFmtId="0" fontId="0" fillId="0" borderId="0" xfId="0" applyAlignment="1">
      <alignment horizontal="right" vertical="top"/>
    </xf>
    <xf numFmtId="0" fontId="1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</xdr:row>
      <xdr:rowOff>66675</xdr:rowOff>
    </xdr:from>
    <xdr:to>
      <xdr:col>4</xdr:col>
      <xdr:colOff>304800</xdr:colOff>
      <xdr:row>12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14375"/>
          <a:ext cx="2743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51</xdr:row>
      <xdr:rowOff>95250</xdr:rowOff>
    </xdr:from>
    <xdr:to>
      <xdr:col>4</xdr:col>
      <xdr:colOff>314325</xdr:colOff>
      <xdr:row>60</xdr:row>
      <xdr:rowOff>95250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8162925"/>
          <a:ext cx="10477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H59" sqref="H59"/>
    </sheetView>
  </sheetViews>
  <sheetFormatPr defaultColWidth="11.421875" defaultRowHeight="12.75"/>
  <cols>
    <col min="1" max="1" width="3.8515625" style="0" customWidth="1"/>
    <col min="5" max="5" width="5.421875" style="0" customWidth="1"/>
    <col min="6" max="6" width="3.00390625" style="0" customWidth="1"/>
    <col min="7" max="7" width="3.57421875" style="0" customWidth="1"/>
    <col min="8" max="8" width="6.421875" style="0" customWidth="1"/>
    <col min="9" max="9" width="28.8515625" style="0" customWidth="1"/>
  </cols>
  <sheetData>
    <row r="1" ht="12.75">
      <c r="A1" s="10" t="s">
        <v>32</v>
      </c>
    </row>
    <row r="2" ht="12.75">
      <c r="E2" s="2"/>
    </row>
    <row r="3" spans="1:7" ht="12.75">
      <c r="A3" s="1" t="s">
        <v>1</v>
      </c>
      <c r="E3" s="2"/>
      <c r="G3" s="1" t="s">
        <v>0</v>
      </c>
    </row>
    <row r="4" spans="1:8" ht="12.75">
      <c r="A4" s="6" t="s">
        <v>9</v>
      </c>
      <c r="E4" s="2"/>
      <c r="F4" s="3"/>
      <c r="G4" s="6" t="s">
        <v>6</v>
      </c>
      <c r="H4" s="6" t="str">
        <f>Daten!E40</f>
        <v>Berechne β mit Winkelsummensatz</v>
      </c>
    </row>
    <row r="5" spans="5:12" ht="12.75">
      <c r="E5" s="2"/>
      <c r="F5" s="3"/>
      <c r="G5" s="9"/>
      <c r="H5" s="8" t="str">
        <f>Daten!F40</f>
        <v>β = 90° - α = 90° - 43,69°</v>
      </c>
      <c r="K5" s="17" t="s">
        <v>3</v>
      </c>
      <c r="L5" s="17"/>
    </row>
    <row r="6" spans="5:12" ht="12.75">
      <c r="E6" s="2"/>
      <c r="F6" s="3"/>
      <c r="H6" s="1" t="str">
        <f>Daten!G40</f>
        <v>=&gt; β = 46,31°</v>
      </c>
      <c r="K6" s="17" t="s">
        <v>4</v>
      </c>
      <c r="L6" s="17"/>
    </row>
    <row r="7" spans="5:8" ht="12.75">
      <c r="E7" s="2"/>
      <c r="F7" s="3"/>
      <c r="H7" t="str">
        <f>Daten!H40</f>
        <v>Berechne c mit Sinus, Kosinus, ...</v>
      </c>
    </row>
    <row r="8" spans="5:8" ht="12.75">
      <c r="E8" s="2"/>
      <c r="F8" s="3"/>
      <c r="H8" t="str">
        <f>Daten!I40</f>
        <v>c = b : cos(α) = 6,29 : cos(43,69°)  </v>
      </c>
    </row>
    <row r="9" spans="5:8" ht="12.75">
      <c r="E9" s="2"/>
      <c r="F9" s="3"/>
      <c r="H9" s="1" t="str">
        <f>Daten!J40</f>
        <v>=&gt; c = 8,7</v>
      </c>
    </row>
    <row r="10" spans="5:8" ht="12.75">
      <c r="E10" s="2"/>
      <c r="F10" s="3"/>
      <c r="H10" t="str">
        <f>Daten!K40</f>
        <v>Berechne Seite a mit Pythagoras</v>
      </c>
    </row>
    <row r="11" spans="5:9" ht="12.75">
      <c r="E11" s="2"/>
      <c r="F11" s="3"/>
      <c r="H11" t="str">
        <f>Daten!L40</f>
        <v>a² = c² - b² = 8,7² - 6,29² = 36,1201</v>
      </c>
      <c r="I11" s="11"/>
    </row>
    <row r="12" spans="5:8" ht="12.75">
      <c r="E12" s="2"/>
      <c r="F12" s="3"/>
      <c r="G12" s="9"/>
      <c r="H12" s="1" t="str">
        <f>Daten!M40</f>
        <v>=&gt; a = 6,01</v>
      </c>
    </row>
    <row r="13" spans="5:8" ht="12.75">
      <c r="E13" s="2"/>
      <c r="F13" s="3"/>
      <c r="H13" t="str">
        <f>Daten!N40</f>
        <v>Berechne Flächeninhalt A = g · h : 2</v>
      </c>
    </row>
    <row r="14" spans="1:8" ht="12.75">
      <c r="A14" t="s">
        <v>22</v>
      </c>
      <c r="E14" s="2"/>
      <c r="F14" s="3"/>
      <c r="H14" t="str">
        <f>Daten!O40</f>
        <v>A = a · b : 2 = 6,01 · 6,29 : 2</v>
      </c>
    </row>
    <row r="15" spans="1:8" ht="12.75">
      <c r="A15" t="s">
        <v>23</v>
      </c>
      <c r="E15" s="2"/>
      <c r="F15" s="3"/>
      <c r="H15" s="1" t="str">
        <f>Daten!P40</f>
        <v>=&gt; A = 18,9</v>
      </c>
    </row>
    <row r="16" spans="5:9" ht="12.75">
      <c r="E16" s="2"/>
      <c r="F16" s="3"/>
      <c r="I16" s="11"/>
    </row>
    <row r="17" spans="1:8" ht="12.75">
      <c r="A17" s="14" t="s">
        <v>6</v>
      </c>
      <c r="B17" t="s">
        <v>20</v>
      </c>
      <c r="E17" s="2"/>
      <c r="F17" s="3"/>
      <c r="G17" t="s">
        <v>7</v>
      </c>
      <c r="H17" t="str">
        <f>Daten!E41</f>
        <v>Berechne α mit Winkelsummensatz</v>
      </c>
    </row>
    <row r="18" spans="1:8" ht="12.75">
      <c r="A18" s="13"/>
      <c r="B18" t="str">
        <f>Daten!B40</f>
        <v>b = 6,29 und α = 43,69°</v>
      </c>
      <c r="E18" s="2"/>
      <c r="F18" s="3"/>
      <c r="G18" s="1"/>
      <c r="H18" t="str">
        <f>Daten!F41</f>
        <v>α = 90° - β = 90° - 45,31°</v>
      </c>
    </row>
    <row r="19" spans="5:8" ht="12.75">
      <c r="E19" s="2"/>
      <c r="H19" s="1" t="str">
        <f>Daten!G41</f>
        <v>=&gt; α = 44,69°</v>
      </c>
    </row>
    <row r="20" spans="1:8" ht="12.75">
      <c r="A20" s="14" t="s">
        <v>7</v>
      </c>
      <c r="B20" t="s">
        <v>21</v>
      </c>
      <c r="E20" s="2"/>
      <c r="G20" s="9"/>
      <c r="H20" t="str">
        <f>Daten!H41</f>
        <v>Berechne a mit Sinus, Kosinus, ...</v>
      </c>
    </row>
    <row r="21" spans="1:8" ht="12.75">
      <c r="A21" s="1"/>
      <c r="B21" t="str">
        <f>Daten!B41</f>
        <v>c = 9,1 und β = 45,31°</v>
      </c>
      <c r="E21" s="2"/>
      <c r="G21" s="6"/>
      <c r="H21" t="str">
        <f>Daten!I41</f>
        <v>a = c · cos(β) = 9,1 · cos(45,31°)  </v>
      </c>
    </row>
    <row r="22" spans="5:8" ht="12.75">
      <c r="E22" s="2"/>
      <c r="H22" s="1" t="str">
        <f>Daten!J41</f>
        <v>=&gt; a = 6,4</v>
      </c>
    </row>
    <row r="23" spans="1:8" ht="12.75">
      <c r="A23" s="16" t="s">
        <v>8</v>
      </c>
      <c r="B23" t="s">
        <v>21</v>
      </c>
      <c r="C23" s="7"/>
      <c r="D23" s="7"/>
      <c r="E23" s="2"/>
      <c r="H23" t="str">
        <f>Daten!K41</f>
        <v>Berechne Seite b mit Pythagoras</v>
      </c>
    </row>
    <row r="24" spans="2:8" ht="12.75">
      <c r="B24" s="7" t="str">
        <f>Daten!B42</f>
        <v>b = 6,74 und c = 8,52</v>
      </c>
      <c r="E24" s="2"/>
      <c r="G24" s="8"/>
      <c r="H24" t="str">
        <f>Daten!L41</f>
        <v>b² = c² - a² = 9,1² - 6,4² = 41,8609</v>
      </c>
    </row>
    <row r="25" spans="3:8" ht="12.75">
      <c r="C25" s="7"/>
      <c r="D25" s="7"/>
      <c r="E25" s="2"/>
      <c r="H25" s="1" t="str">
        <f>Daten!M41</f>
        <v>=&gt; b = 6,47</v>
      </c>
    </row>
    <row r="26" spans="1:8" ht="12.75">
      <c r="A26" s="7"/>
      <c r="B26" s="7"/>
      <c r="C26" s="7"/>
      <c r="D26" s="7"/>
      <c r="E26" s="2"/>
      <c r="G26" s="6"/>
      <c r="H26" t="str">
        <f>Daten!N41</f>
        <v>Berechne Flächeninhalt A = g · h : 2</v>
      </c>
    </row>
    <row r="27" spans="3:8" ht="12.75">
      <c r="C27" s="7"/>
      <c r="D27" s="7"/>
      <c r="E27" s="2"/>
      <c r="H27" t="str">
        <f>Daten!O41</f>
        <v>A = a · b : 2 = 6,4 · 6,47 : 2</v>
      </c>
    </row>
    <row r="28" spans="2:8" ht="12.75">
      <c r="B28" s="7"/>
      <c r="E28" s="2"/>
      <c r="H28" s="1" t="str">
        <f>Daten!P41</f>
        <v>=&gt; A = 20,7</v>
      </c>
    </row>
    <row r="29" spans="2:8" ht="12.75">
      <c r="B29" s="7"/>
      <c r="E29" s="2"/>
      <c r="H29" s="1"/>
    </row>
    <row r="30" spans="2:8" ht="12.75">
      <c r="B30" s="7"/>
      <c r="E30" s="2"/>
      <c r="G30" t="s">
        <v>8</v>
      </c>
      <c r="H30" t="str">
        <f>Daten!$E$42</f>
        <v>Berechne Seite a mit Pythagoras</v>
      </c>
    </row>
    <row r="31" spans="2:8" ht="12.75">
      <c r="B31" s="7"/>
      <c r="E31" s="2"/>
      <c r="H31" t="str">
        <f>Daten!$F$42</f>
        <v>a² = c² - b² = 8,52² - 6,74² = 27,1441</v>
      </c>
    </row>
    <row r="32" spans="2:8" ht="12.75">
      <c r="B32" s="7"/>
      <c r="E32" s="2"/>
      <c r="H32" s="1" t="str">
        <f>Daten!$G$42</f>
        <v>=&gt; a = 5,21</v>
      </c>
    </row>
    <row r="33" spans="2:8" ht="12.75">
      <c r="B33" s="7"/>
      <c r="E33" s="2"/>
      <c r="H33" t="str">
        <f>Daten!$H$42</f>
        <v>Berechne α mit Sinus, Kosinus, ...</v>
      </c>
    </row>
    <row r="34" spans="2:8" ht="12.75">
      <c r="B34" s="7"/>
      <c r="E34" s="2"/>
      <c r="H34" t="str">
        <f>Daten!$I$42</f>
        <v>cos(α) = b:c  = 6,74 : 8,52 = 0,79</v>
      </c>
    </row>
    <row r="35" spans="2:8" ht="12.75">
      <c r="B35" s="7"/>
      <c r="E35" s="2"/>
      <c r="H35" s="1" t="str">
        <f>Daten!$J$42</f>
        <v>=&gt; α = 37,7°</v>
      </c>
    </row>
    <row r="36" spans="2:8" ht="12.75">
      <c r="B36" s="7"/>
      <c r="E36" s="2"/>
      <c r="H36" t="str">
        <f>Daten!$K$42</f>
        <v>Berechne β mit Winkelsummensatz</v>
      </c>
    </row>
    <row r="37" spans="2:8" ht="12.75">
      <c r="B37" s="7"/>
      <c r="E37" s="2"/>
      <c r="H37" t="str">
        <f>Daten!$L$42</f>
        <v>β = 90° - α = 90° - 37,7°</v>
      </c>
    </row>
    <row r="38" spans="2:8" ht="12.75">
      <c r="B38" s="7"/>
      <c r="E38" s="2"/>
      <c r="H38" s="1" t="str">
        <f>Daten!$M$42</f>
        <v>=&gt; β = 52,3°</v>
      </c>
    </row>
    <row r="39" spans="2:8" ht="12.75">
      <c r="B39" s="7"/>
      <c r="E39" s="2"/>
      <c r="H39" t="str">
        <f>Daten!$N$42</f>
        <v>Berechne Flächeninhalt A = g · h : 2</v>
      </c>
    </row>
    <row r="40" spans="2:8" ht="12.75">
      <c r="B40" s="7"/>
      <c r="E40" s="2"/>
      <c r="H40" t="str">
        <f>Daten!$O$42</f>
        <v>A = a · b : 2 = 5,21 · 6,74 : 2</v>
      </c>
    </row>
    <row r="41" spans="2:8" ht="12.75">
      <c r="B41" s="7"/>
      <c r="E41" s="2"/>
      <c r="H41" s="1" t="str">
        <f>Daten!$P$42</f>
        <v>=&gt; A = 17,56</v>
      </c>
    </row>
    <row r="42" spans="2:5" ht="12.75">
      <c r="B42" s="7"/>
      <c r="E42" s="2"/>
    </row>
    <row r="43" spans="1:9" ht="5.25" customHeight="1" thickBot="1">
      <c r="A43" s="4"/>
      <c r="B43" s="4"/>
      <c r="C43" s="4"/>
      <c r="D43" s="4"/>
      <c r="E43" s="5"/>
      <c r="F43" s="4"/>
      <c r="G43" s="4"/>
      <c r="H43" s="4"/>
      <c r="I43" s="4"/>
    </row>
    <row r="44" spans="3:7" ht="12.75">
      <c r="C44" s="7"/>
      <c r="D44" s="7"/>
      <c r="E44" s="2"/>
      <c r="G44" s="6"/>
    </row>
    <row r="45" spans="1:8" ht="12.75">
      <c r="A45" s="1" t="s">
        <v>2</v>
      </c>
      <c r="B45" s="7"/>
      <c r="C45" s="7"/>
      <c r="D45" s="7"/>
      <c r="E45" s="2"/>
      <c r="H45" t="s">
        <v>39</v>
      </c>
    </row>
    <row r="46" spans="1:8" ht="12.75">
      <c r="A46" s="6" t="str">
        <f>Daten!F45</f>
        <v>Eine Leiter der Länge 4,6 m steht 1,9 m von der</v>
      </c>
      <c r="B46" s="7"/>
      <c r="C46" s="7"/>
      <c r="D46" s="7"/>
      <c r="E46" s="2"/>
      <c r="G46" s="6"/>
      <c r="H46" s="6" t="str">
        <f>"cos(α) = b : c = "&amp;Daten!C46&amp;" : "&amp;Daten!C47&amp;" = "&amp;ROUND(Daten!C46/Daten!C47,2)</f>
        <v>cos(α) = b : c = 1,9 : 4,6 = 0,41</v>
      </c>
    </row>
    <row r="47" spans="1:8" ht="12.75">
      <c r="A47" s="6" t="str">
        <f>Daten!G45</f>
        <v>Hauswand entfernt. Berechne den Winkel </v>
      </c>
      <c r="B47" s="7"/>
      <c r="C47" s="7"/>
      <c r="D47" s="7"/>
      <c r="E47" s="2"/>
      <c r="H47" s="1" t="str">
        <f>"=&gt; α = "&amp;Daten!C48&amp;"°"</f>
        <v>=&gt; α = 65,63°</v>
      </c>
    </row>
    <row r="48" spans="1:8" ht="12.75">
      <c r="A48" s="6" t="str">
        <f>Daten!H45</f>
        <v>zwischen Erdboden und Leiter. Wie hoch reicht</v>
      </c>
      <c r="B48" s="7"/>
      <c r="C48" s="7"/>
      <c r="D48" s="7"/>
      <c r="E48" s="2"/>
      <c r="H48" t="s">
        <v>27</v>
      </c>
    </row>
    <row r="49" spans="1:8" ht="12.75">
      <c r="A49" s="6" t="str">
        <f>Daten!I45</f>
        <v>die Leiter am Haus?</v>
      </c>
      <c r="E49" s="2"/>
      <c r="G49" s="9"/>
      <c r="H49" t="str">
        <f>"a² = c² - b² = "&amp;Daten!C47&amp;"² - "&amp;Daten!C46&amp;"² = "&amp;Daten!C45^2</f>
        <v>a² = c² - b² = 4,6² - 1,9² = 17,5561</v>
      </c>
    </row>
    <row r="50" spans="5:8" ht="12.75">
      <c r="E50" s="2"/>
      <c r="G50" s="9"/>
      <c r="H50" s="15" t="str">
        <f>"=&gt; a = "&amp;Daten!C45&amp;"      (Höhe am Haus)"</f>
        <v>=&gt; a = 4,19      (Höhe am Haus)</v>
      </c>
    </row>
    <row r="51" spans="1:9" ht="5.25" customHeight="1" thickBot="1">
      <c r="A51" s="4"/>
      <c r="B51" s="4"/>
      <c r="C51" s="4"/>
      <c r="D51" s="4"/>
      <c r="E51" s="5"/>
      <c r="F51" s="4"/>
      <c r="G51" s="4"/>
      <c r="H51" s="4"/>
      <c r="I51" s="4"/>
    </row>
    <row r="52" ht="12.75">
      <c r="E52" s="2"/>
    </row>
    <row r="53" spans="1:8" ht="12.75">
      <c r="A53" s="1" t="s">
        <v>5</v>
      </c>
      <c r="E53" s="2"/>
      <c r="H53" t="s">
        <v>40</v>
      </c>
    </row>
    <row r="54" spans="1:9" ht="12.75">
      <c r="A54" s="6" t="str">
        <f>Daten!F53</f>
        <v>Damit eine Leiter sicher steht,</v>
      </c>
      <c r="E54" s="2"/>
      <c r="H54" t="str">
        <f>"=&gt;"</f>
        <v>=&gt;</v>
      </c>
      <c r="I54" t="str">
        <f>"c = a : sin (α)"</f>
        <v>c = a : sin (α)</v>
      </c>
    </row>
    <row r="55" spans="1:9" ht="12.75">
      <c r="A55" s="6" t="str">
        <f>Daten!G53</f>
        <v>darf der Anstellwinkel 75°</v>
      </c>
      <c r="E55" s="2"/>
      <c r="I55" t="str">
        <f>"= "&amp;Daten!C53&amp;" : sin(75°)"</f>
        <v>= 3,9 : sin(75°)</v>
      </c>
    </row>
    <row r="56" spans="1:9" ht="12.75">
      <c r="A56" s="6" t="str">
        <f>Daten!H53</f>
        <v>nicht überschreiten. Wie lang </v>
      </c>
      <c r="E56" s="2"/>
      <c r="G56" s="6"/>
      <c r="I56" t="str">
        <f>"= "&amp;Daten!C55</f>
        <v>= 4,04</v>
      </c>
    </row>
    <row r="57" spans="1:7" ht="12.75">
      <c r="A57" t="str">
        <f>Daten!I53</f>
        <v>muss die Leiter sein, um eine </v>
      </c>
      <c r="E57" s="2"/>
      <c r="G57" s="6"/>
    </row>
    <row r="58" spans="1:8" ht="12.75">
      <c r="A58" s="6" t="str">
        <f>Daten!J53</f>
        <v>Höhe von 3,9 m zu erreichen?</v>
      </c>
      <c r="E58" s="2"/>
      <c r="G58" s="6"/>
      <c r="H58" s="1" t="s">
        <v>31</v>
      </c>
    </row>
    <row r="59" spans="1:8" ht="12.75">
      <c r="A59" s="6"/>
      <c r="E59" s="2"/>
      <c r="G59" s="6"/>
      <c r="H59" s="1" t="str">
        <f>Daten!C55&amp;" m haben. "</f>
        <v>4,04 m haben. </v>
      </c>
    </row>
    <row r="60" spans="1:7" ht="12.75">
      <c r="A60" s="6"/>
      <c r="E60" s="2"/>
      <c r="G60" s="6"/>
    </row>
    <row r="61" spans="5:7" ht="12.75">
      <c r="E61" s="2"/>
      <c r="G61" s="6"/>
    </row>
    <row r="62" spans="1:9" ht="5.25" customHeight="1" thickBot="1">
      <c r="A62" s="4"/>
      <c r="B62" s="4"/>
      <c r="C62" s="4"/>
      <c r="D62" s="4"/>
      <c r="E62" s="5"/>
      <c r="F62" s="4"/>
      <c r="G62" s="4"/>
      <c r="H62" s="4"/>
      <c r="I62" s="4"/>
    </row>
  </sheetData>
  <sheetProtection sheet="1" objects="1" scenarios="1"/>
  <mergeCells count="2">
    <mergeCell ref="K5:L5"/>
    <mergeCell ref="K6:L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9"/>
  <sheetViews>
    <sheetView workbookViewId="0" topLeftCell="A29">
      <selection activeCell="E53" sqref="E53"/>
    </sheetView>
  </sheetViews>
  <sheetFormatPr defaultColWidth="11.421875" defaultRowHeight="12.75"/>
  <cols>
    <col min="1" max="1" width="13.140625" style="0" customWidth="1"/>
    <col min="5" max="5" width="28.8515625" style="0" bestFit="1" customWidth="1"/>
    <col min="6" max="6" width="32.57421875" style="0" bestFit="1" customWidth="1"/>
    <col min="8" max="8" width="21.140625" style="0" customWidth="1"/>
    <col min="9" max="9" width="32.28125" style="0" bestFit="1" customWidth="1"/>
    <col min="10" max="10" width="16.28125" style="0" bestFit="1" customWidth="1"/>
    <col min="11" max="11" width="34.00390625" style="0" bestFit="1" customWidth="1"/>
    <col min="12" max="12" width="28.7109375" style="0" bestFit="1" customWidth="1"/>
    <col min="13" max="13" width="16.28125" style="0" bestFit="1" customWidth="1"/>
    <col min="14" max="14" width="27.421875" style="0" bestFit="1" customWidth="1"/>
  </cols>
  <sheetData>
    <row r="2" spans="2:9" ht="12.75">
      <c r="B2" t="s">
        <v>10</v>
      </c>
      <c r="C2" s="6">
        <f ca="1">ROUND(RAND()*6+1,2)</f>
        <v>2.18</v>
      </c>
      <c r="E2" t="s">
        <v>10</v>
      </c>
      <c r="F2" s="6">
        <f ca="1">ROUND(RAND()*6+1,2)</f>
        <v>2.53</v>
      </c>
      <c r="H2" t="s">
        <v>10</v>
      </c>
      <c r="I2" s="6">
        <f ca="1">ROUND(RAND()*6+1,2)</f>
        <v>4.53</v>
      </c>
    </row>
    <row r="3" spans="2:9" ht="12.75">
      <c r="B3" t="s">
        <v>11</v>
      </c>
      <c r="C3" s="6">
        <f ca="1">ROUND(RAND()*6+1,2)</f>
        <v>4.32</v>
      </c>
      <c r="E3" t="s">
        <v>11</v>
      </c>
      <c r="F3" s="6">
        <f ca="1">ROUND(RAND()*6+1,2)</f>
        <v>4.98</v>
      </c>
      <c r="H3" t="s">
        <v>11</v>
      </c>
      <c r="I3" s="6">
        <f ca="1">ROUND(RAND()*6+1,2)</f>
        <v>5.39</v>
      </c>
    </row>
    <row r="4" spans="2:9" ht="12.75">
      <c r="B4" t="s">
        <v>12</v>
      </c>
      <c r="C4">
        <f>ROUND(SQRT(C2^2+C3^2),2)</f>
        <v>4.84</v>
      </c>
      <c r="E4" t="s">
        <v>12</v>
      </c>
      <c r="F4">
        <f>ROUND(SQRT(F2^2+F3^2),2)</f>
        <v>5.59</v>
      </c>
      <c r="H4" t="s">
        <v>12</v>
      </c>
      <c r="I4">
        <f>ROUND(SQRT(I2^2+I3^2),2)</f>
        <v>7.04</v>
      </c>
    </row>
    <row r="5" spans="2:9" ht="12.75">
      <c r="B5" t="s">
        <v>34</v>
      </c>
      <c r="C5" s="6">
        <f>ROUND(ASIN(C2/C4)/2/PI()*360,2)</f>
        <v>26.77</v>
      </c>
      <c r="E5" t="s">
        <v>34</v>
      </c>
      <c r="F5" s="6">
        <f>ROUND(ASIN(F2/F4)/2/PI()*360,2)</f>
        <v>26.91</v>
      </c>
      <c r="H5" t="s">
        <v>34</v>
      </c>
      <c r="I5" s="6">
        <f>ROUND(ASIN(I2/I4)/2/PI()*360,2)</f>
        <v>40.05</v>
      </c>
    </row>
    <row r="6" spans="2:9" ht="12.75">
      <c r="B6" t="s">
        <v>35</v>
      </c>
      <c r="C6">
        <f>90-C5</f>
        <v>63.230000000000004</v>
      </c>
      <c r="E6" t="s">
        <v>35</v>
      </c>
      <c r="F6">
        <f>90-F5</f>
        <v>63.09</v>
      </c>
      <c r="H6" t="s">
        <v>35</v>
      </c>
      <c r="I6">
        <f>90-I5</f>
        <v>49.95</v>
      </c>
    </row>
    <row r="7" spans="2:9" ht="12.75">
      <c r="B7" t="s">
        <v>13</v>
      </c>
      <c r="C7">
        <f>ROUND(C2*C3/2,2)</f>
        <v>4.71</v>
      </c>
      <c r="E7" t="s">
        <v>13</v>
      </c>
      <c r="F7">
        <f>ROUND(F2*F3/2,2)</f>
        <v>6.3</v>
      </c>
      <c r="H7" t="s">
        <v>13</v>
      </c>
      <c r="I7">
        <f>ROUND(I2*I3/2,2)</f>
        <v>12.21</v>
      </c>
    </row>
    <row r="10" spans="2:9" ht="12.75">
      <c r="B10" t="s">
        <v>10</v>
      </c>
      <c r="C10" s="6">
        <f ca="1">ROUND(RAND()*6+1,2)</f>
        <v>4.08</v>
      </c>
      <c r="E10" t="s">
        <v>10</v>
      </c>
      <c r="F10" s="6">
        <f ca="1">ROUND(RAND()*6+1,2)</f>
        <v>2.28</v>
      </c>
      <c r="H10" t="s">
        <v>10</v>
      </c>
      <c r="I10" s="6">
        <f ca="1">ROUND(RAND()*6+1,2)</f>
        <v>6.16</v>
      </c>
    </row>
    <row r="11" spans="2:9" ht="12.75">
      <c r="B11" t="s">
        <v>11</v>
      </c>
      <c r="C11" s="6">
        <f ca="1">ROUND(RAND()*6+1,2)</f>
        <v>4.46</v>
      </c>
      <c r="E11" t="s">
        <v>11</v>
      </c>
      <c r="F11" s="6">
        <f ca="1">ROUND(RAND()*6+1,2)</f>
        <v>1.85</v>
      </c>
      <c r="H11" t="s">
        <v>11</v>
      </c>
      <c r="I11" s="6">
        <f ca="1">ROUND(RAND()*6+1,2)</f>
        <v>1.06</v>
      </c>
    </row>
    <row r="12" spans="2:9" ht="12.75">
      <c r="B12" t="s">
        <v>12</v>
      </c>
      <c r="C12">
        <f>ROUND(SQRT(C10^2+C11^2),2)</f>
        <v>6.04</v>
      </c>
      <c r="E12" t="s">
        <v>12</v>
      </c>
      <c r="F12">
        <f>ROUND(SQRT(F10^2+F11^2),2)</f>
        <v>2.94</v>
      </c>
      <c r="H12" t="s">
        <v>12</v>
      </c>
      <c r="I12">
        <f>ROUND(SQRT(I10^2+I11^2),2)</f>
        <v>6.25</v>
      </c>
    </row>
    <row r="13" spans="2:9" ht="12.75">
      <c r="B13" t="s">
        <v>34</v>
      </c>
      <c r="C13" s="6">
        <f>ROUND(ASIN(C10/C12)/2/PI()*360,2)</f>
        <v>42.49</v>
      </c>
      <c r="E13" t="s">
        <v>34</v>
      </c>
      <c r="F13" s="6">
        <f>ROUND(ASIN(F10/F12)/2/PI()*360,2)</f>
        <v>50.85</v>
      </c>
      <c r="H13" t="s">
        <v>34</v>
      </c>
      <c r="I13" s="6">
        <f>ROUND(ASIN(I10/I12)/2/PI()*360,2)</f>
        <v>80.26</v>
      </c>
    </row>
    <row r="14" spans="2:9" ht="12.75">
      <c r="B14" t="s">
        <v>35</v>
      </c>
      <c r="C14">
        <f>90-C13</f>
        <v>47.51</v>
      </c>
      <c r="E14" t="s">
        <v>35</v>
      </c>
      <c r="F14">
        <f>90-F13</f>
        <v>39.15</v>
      </c>
      <c r="H14" t="s">
        <v>35</v>
      </c>
      <c r="I14">
        <f>90-I13</f>
        <v>9.739999999999995</v>
      </c>
    </row>
    <row r="15" spans="2:9" ht="12.75">
      <c r="B15" t="s">
        <v>13</v>
      </c>
      <c r="C15">
        <f>ROUND(C10*C11/2,2)</f>
        <v>9.1</v>
      </c>
      <c r="E15" t="s">
        <v>13</v>
      </c>
      <c r="F15">
        <f>ROUND(F10*F11/2,2)</f>
        <v>2.11</v>
      </c>
      <c r="H15" t="s">
        <v>13</v>
      </c>
      <c r="I15">
        <f>ROUND(I10*I11/2,2)</f>
        <v>3.26</v>
      </c>
    </row>
    <row r="18" spans="2:9" ht="12.75">
      <c r="B18" t="s">
        <v>10</v>
      </c>
      <c r="C18" s="6">
        <f ca="1">ROUND(RAND()*6+1,2)</f>
        <v>5.21</v>
      </c>
      <c r="E18" t="s">
        <v>10</v>
      </c>
      <c r="F18" s="6">
        <f ca="1">ROUND(RAND()*6+1,2)</f>
        <v>6.01</v>
      </c>
      <c r="H18" t="s">
        <v>10</v>
      </c>
      <c r="I18" s="6">
        <f ca="1">ROUND(RAND()*6+1,2)</f>
        <v>6.4</v>
      </c>
    </row>
    <row r="19" spans="2:9" ht="12.75">
      <c r="B19" t="s">
        <v>11</v>
      </c>
      <c r="C19" s="6">
        <f ca="1">ROUND(RAND()*6+1,2)</f>
        <v>6.74</v>
      </c>
      <c r="E19" t="s">
        <v>11</v>
      </c>
      <c r="F19" s="6">
        <f ca="1">ROUND(RAND()*6+1,2)</f>
        <v>6.29</v>
      </c>
      <c r="H19" t="s">
        <v>11</v>
      </c>
      <c r="I19" s="6">
        <f ca="1">ROUND(RAND()*6+1,2)</f>
        <v>6.47</v>
      </c>
    </row>
    <row r="20" spans="2:9" ht="12.75">
      <c r="B20" t="s">
        <v>12</v>
      </c>
      <c r="C20">
        <f>ROUND(SQRT(C18^2+C19^2),2)</f>
        <v>8.52</v>
      </c>
      <c r="E20" t="s">
        <v>12</v>
      </c>
      <c r="F20">
        <f>ROUND(SQRT(F18^2+F19^2),2)</f>
        <v>8.7</v>
      </c>
      <c r="H20" t="s">
        <v>12</v>
      </c>
      <c r="I20">
        <f>ROUND(SQRT(I18^2+I19^2),2)</f>
        <v>9.1</v>
      </c>
    </row>
    <row r="21" spans="2:9" ht="12.75">
      <c r="B21" t="s">
        <v>34</v>
      </c>
      <c r="C21" s="6">
        <f>ROUND(ASIN(C18/C20)/2/PI()*360,2)</f>
        <v>37.7</v>
      </c>
      <c r="E21" t="s">
        <v>34</v>
      </c>
      <c r="F21" s="6">
        <f>ROUND(ASIN(F18/F20)/2/PI()*360,2)</f>
        <v>43.69</v>
      </c>
      <c r="H21" t="s">
        <v>34</v>
      </c>
      <c r="I21" s="6">
        <f>ROUND(ASIN(I18/I20)/2/PI()*360,2)</f>
        <v>44.69</v>
      </c>
    </row>
    <row r="22" spans="2:9" ht="12.75">
      <c r="B22" t="s">
        <v>35</v>
      </c>
      <c r="C22">
        <f>90-C21</f>
        <v>52.3</v>
      </c>
      <c r="E22" t="s">
        <v>35</v>
      </c>
      <c r="F22">
        <f>90-F21</f>
        <v>46.31</v>
      </c>
      <c r="H22" t="s">
        <v>35</v>
      </c>
      <c r="I22">
        <f>90-I21</f>
        <v>45.31</v>
      </c>
    </row>
    <row r="23" spans="2:9" ht="12.75">
      <c r="B23" t="s">
        <v>13</v>
      </c>
      <c r="C23">
        <f>ROUND(C18*C19/2,2)</f>
        <v>17.56</v>
      </c>
      <c r="E23" t="s">
        <v>13</v>
      </c>
      <c r="F23">
        <f>ROUND(F18*F19/2,2)</f>
        <v>18.9</v>
      </c>
      <c r="H23" t="s">
        <v>13</v>
      </c>
      <c r="I23">
        <f>ROUND(I18*I19/2,2)</f>
        <v>20.7</v>
      </c>
    </row>
    <row r="24" ht="12.75">
      <c r="C24" s="6"/>
    </row>
    <row r="25" spans="3:10" ht="12.75">
      <c r="C25" t="s">
        <v>33</v>
      </c>
      <c r="J25" s="12"/>
    </row>
    <row r="27" spans="1:16" ht="12.75">
      <c r="A27">
        <f ca="1">ROUND(RAND()*8-0.5,0)</f>
        <v>5</v>
      </c>
      <c r="B27" t="str">
        <f>"a = "&amp;C2&amp;" und b = "&amp;C3</f>
        <v>a = 2,18 und b = 4,32</v>
      </c>
      <c r="C27" s="6"/>
      <c r="E27" t="s">
        <v>14</v>
      </c>
      <c r="F27" t="str">
        <f>"c² = a² + b² = "&amp;C2&amp;"² + "&amp;C3&amp;"² = "&amp;C4^2</f>
        <v>c² = a² + b² = 2,18² + 4,32² = 23,4256</v>
      </c>
      <c r="G27" t="str">
        <f>"=&gt; c = "&amp;C4</f>
        <v>=&gt; c = 4,84</v>
      </c>
      <c r="H27" t="s">
        <v>37</v>
      </c>
      <c r="I27" t="str">
        <f>"tan(α) = a:b "&amp;" = "&amp;$C$2&amp;" : "&amp;C3&amp;" = "&amp;ROUND($C$2/C3,2)</f>
        <v>tan(α) = a:b  = 2,18 : 4,32 = 0,5</v>
      </c>
      <c r="J27" s="6" t="str">
        <f>"=&gt; α = "&amp;$C$5&amp;"°"</f>
        <v>=&gt; α = 26,77°</v>
      </c>
      <c r="K27" t="s">
        <v>38</v>
      </c>
      <c r="L27" t="str">
        <f>"β = 90° - α = 90° - "&amp;$C$5&amp;"°"</f>
        <v>β = 90° - α = 90° - 26,77°</v>
      </c>
      <c r="M27" t="str">
        <f>"=&gt; β = "&amp;$C$6&amp;"°"</f>
        <v>=&gt; β = 63,23°</v>
      </c>
      <c r="N27" t="s">
        <v>15</v>
      </c>
      <c r="O27" t="str">
        <f>"A = a · b : 2 = "&amp;$C$2&amp;" · "&amp;$C$3&amp;" : 2"</f>
        <v>A = a · b : 2 = 2,18 · 4,32 : 2</v>
      </c>
      <c r="P27" t="str">
        <f>"=&gt; A = "&amp;$C$7</f>
        <v>=&gt; A = 4,71</v>
      </c>
    </row>
    <row r="28" spans="1:16" ht="12.75">
      <c r="A28">
        <f>MOD(A27+1,9)</f>
        <v>6</v>
      </c>
      <c r="B28" t="str">
        <f>"a = "&amp;C10&amp;" und c = "&amp;C12</f>
        <v>a = 4,08 und c = 6,04</v>
      </c>
      <c r="C28" s="6"/>
      <c r="E28" t="s">
        <v>16</v>
      </c>
      <c r="F28" t="str">
        <f>"b² = c² - a² = "&amp;C12&amp;"² - "&amp;C10&amp;"² = "&amp;C11^2</f>
        <v>b² = c² - a² = 6,04² - 4,08² = 19,8916</v>
      </c>
      <c r="G28" t="str">
        <f>"=&gt; b = "&amp;C11</f>
        <v>=&gt; b = 4,46</v>
      </c>
      <c r="H28" t="s">
        <v>37</v>
      </c>
      <c r="I28" t="str">
        <f>"sin(α) = a:c "&amp;" = "&amp;C10&amp;" : "&amp;C12&amp;" = "&amp;ROUND(C10/C12,2)</f>
        <v>sin(α) = a:c  = 4,08 : 6,04 = 0,68</v>
      </c>
      <c r="J28" s="6" t="str">
        <f>"=&gt; α = "&amp;C13&amp;"°"</f>
        <v>=&gt; α = 42,49°</v>
      </c>
      <c r="K28" t="s">
        <v>38</v>
      </c>
      <c r="L28" t="str">
        <f>"β = 90° - α = 90° - "&amp;C13&amp;"°"</f>
        <v>β = 90° - α = 90° - 42,49°</v>
      </c>
      <c r="M28" t="str">
        <f>"=&gt; β = "&amp;C14&amp;"°"</f>
        <v>=&gt; β = 47,51°</v>
      </c>
      <c r="N28" t="s">
        <v>15</v>
      </c>
      <c r="O28" t="str">
        <f>"A = a · b : 2 = "&amp;C10&amp;" · "&amp;C11&amp;" : 2"</f>
        <v>A = a · b : 2 = 4,08 · 4,46 : 2</v>
      </c>
      <c r="P28" t="str">
        <f>"=&gt; A = "&amp;C15</f>
        <v>=&gt; A = 9,1</v>
      </c>
    </row>
    <row r="29" spans="1:16" ht="12.75">
      <c r="A29">
        <f aca="true" t="shared" si="0" ref="A29:A35">MOD(A28+1,9)</f>
        <v>7</v>
      </c>
      <c r="B29" t="str">
        <f>"b = "&amp;C19&amp;" und c = "&amp;C20</f>
        <v>b = 6,74 und c = 8,52</v>
      </c>
      <c r="E29" t="s">
        <v>17</v>
      </c>
      <c r="F29" t="str">
        <f>"a² = c² - b² = "&amp;C20&amp;"² - "&amp;C19&amp;"² = "&amp;C18^2</f>
        <v>a² = c² - b² = 8,52² - 6,74² = 27,1441</v>
      </c>
      <c r="G29" t="str">
        <f>"=&gt; a = "&amp;C18</f>
        <v>=&gt; a = 5,21</v>
      </c>
      <c r="H29" t="s">
        <v>37</v>
      </c>
      <c r="I29" t="str">
        <f>"cos(α) = b:c "&amp;" = "&amp;C19&amp;" : "&amp;C20&amp;" = "&amp;ROUND(C19/C20,2)</f>
        <v>cos(α) = b:c  = 6,74 : 8,52 = 0,79</v>
      </c>
      <c r="J29" s="6" t="str">
        <f>"=&gt; α = "&amp;C21&amp;"°"</f>
        <v>=&gt; α = 37,7°</v>
      </c>
      <c r="K29" t="s">
        <v>38</v>
      </c>
      <c r="L29" t="str">
        <f>"β = 90° - α = 90° - "&amp;C21&amp;"°"</f>
        <v>β = 90° - α = 90° - 37,7°</v>
      </c>
      <c r="M29" t="str">
        <f>"=&gt; β = "&amp;C22&amp;"°"</f>
        <v>=&gt; β = 52,3°</v>
      </c>
      <c r="N29" t="s">
        <v>15</v>
      </c>
      <c r="O29" t="str">
        <f>"A = a · b : 2 = "&amp;C18&amp;" · "&amp;C19&amp;" : 2"</f>
        <v>A = a · b : 2 = 5,21 · 6,74 : 2</v>
      </c>
      <c r="P29" t="str">
        <f>"=&gt; A = "&amp;C23</f>
        <v>=&gt; A = 17,56</v>
      </c>
    </row>
    <row r="30" spans="1:16" ht="12.75">
      <c r="A30">
        <f t="shared" si="0"/>
        <v>8</v>
      </c>
      <c r="B30" t="str">
        <f>"a = "&amp;F2&amp;" und α = "&amp;F5&amp;"°"</f>
        <v>a = 2,53 und α = 26,91°</v>
      </c>
      <c r="E30" t="s">
        <v>38</v>
      </c>
      <c r="F30" t="str">
        <f>"β = 90° - α = 90° - "&amp;F5&amp;"°"</f>
        <v>β = 90° - α = 90° - 26,91°</v>
      </c>
      <c r="G30" t="str">
        <f>"=&gt; β = "&amp;F6&amp;"°"</f>
        <v>=&gt; β = 63,09°</v>
      </c>
      <c r="H30" t="s">
        <v>18</v>
      </c>
      <c r="I30" t="str">
        <f>"c = a : sin(α)"&amp;" = "&amp;F2&amp;" : sin("&amp;F5&amp;"°)  "</f>
        <v>c = a : sin(α) = 2,53 : sin(26,91°)  </v>
      </c>
      <c r="J30" s="6" t="str">
        <f>"=&gt; c = "&amp;F4</f>
        <v>=&gt; c = 5,59</v>
      </c>
      <c r="K30" t="s">
        <v>16</v>
      </c>
      <c r="L30" t="str">
        <f>"b² = c² - a² = "&amp;F4&amp;"² - "&amp;F2&amp;"² = "&amp;F3^2</f>
        <v>b² = c² - a² = 5,59² - 2,53² = 24,8004</v>
      </c>
      <c r="M30" t="str">
        <f>"=&gt; b = "&amp;F3</f>
        <v>=&gt; b = 4,98</v>
      </c>
      <c r="N30" t="s">
        <v>15</v>
      </c>
      <c r="O30" t="str">
        <f>"A = a · b : 2 = "&amp;F2&amp;" · "&amp;F3&amp;" : 2"</f>
        <v>A = a · b : 2 = 2,53 · 4,98 : 2</v>
      </c>
      <c r="P30" t="str">
        <f>"=&gt; A = "&amp;F7</f>
        <v>=&gt; A = 6,3</v>
      </c>
    </row>
    <row r="31" spans="1:16" ht="12.75">
      <c r="A31">
        <f t="shared" si="0"/>
        <v>0</v>
      </c>
      <c r="B31" t="str">
        <f>"a = "&amp;F10&amp;" und β = "&amp;F14&amp;"°"</f>
        <v>a = 2,28 und β = 39,15°</v>
      </c>
      <c r="E31" t="s">
        <v>36</v>
      </c>
      <c r="F31" t="str">
        <f>"α = 90° - β = 90° - "&amp;F14&amp;"°"</f>
        <v>α = 90° - β = 90° - 39,15°</v>
      </c>
      <c r="G31" t="str">
        <f>"=&gt; α = "&amp;F13&amp;"°"</f>
        <v>=&gt; α = 50,85°</v>
      </c>
      <c r="H31" t="s">
        <v>18</v>
      </c>
      <c r="I31" t="str">
        <f>"c = a : cos(β)"&amp;" = "&amp;F10&amp;" : cos("&amp;F14&amp;"°)  "</f>
        <v>c = a : cos(β) = 2,28 : cos(39,15°)  </v>
      </c>
      <c r="J31" s="6" t="str">
        <f>"=&gt; c = "&amp;F12</f>
        <v>=&gt; c = 2,94</v>
      </c>
      <c r="K31" t="s">
        <v>16</v>
      </c>
      <c r="L31" t="str">
        <f>"b² = c² - a² = "&amp;F12&amp;"² - "&amp;F10&amp;"² = "&amp;F11^2</f>
        <v>b² = c² - a² = 2,94² - 2,28² = 3,4225</v>
      </c>
      <c r="M31" t="str">
        <f>"=&gt; b = "&amp;F11</f>
        <v>=&gt; b = 1,85</v>
      </c>
      <c r="N31" t="s">
        <v>15</v>
      </c>
      <c r="O31" t="str">
        <f>"A = a · b : 2 = "&amp;F10&amp;" · "&amp;F11&amp;" : 2"</f>
        <v>A = a · b : 2 = 2,28 · 1,85 : 2</v>
      </c>
      <c r="P31" t="str">
        <f>"=&gt; A = "&amp;F15</f>
        <v>=&gt; A = 2,11</v>
      </c>
    </row>
    <row r="32" spans="1:16" ht="12.75">
      <c r="A32">
        <f t="shared" si="0"/>
        <v>1</v>
      </c>
      <c r="B32" t="str">
        <f>"b = "&amp;F19&amp;" und α = "&amp;F21&amp;"°"</f>
        <v>b = 6,29 und α = 43,69°</v>
      </c>
      <c r="E32" t="s">
        <v>38</v>
      </c>
      <c r="F32" t="str">
        <f>"β = 90° - α = 90° - "&amp;F21&amp;"°"</f>
        <v>β = 90° - α = 90° - 43,69°</v>
      </c>
      <c r="G32" t="str">
        <f>"=&gt; β = "&amp;F22&amp;"°"</f>
        <v>=&gt; β = 46,31°</v>
      </c>
      <c r="H32" t="s">
        <v>18</v>
      </c>
      <c r="I32" t="str">
        <f>"c = b : cos(α)"&amp;" = "&amp;F19&amp;" : cos("&amp;F21&amp;"°)  "</f>
        <v>c = b : cos(α) = 6,29 : cos(43,69°)  </v>
      </c>
      <c r="J32" s="6" t="str">
        <f>"=&gt; c = "&amp;F20</f>
        <v>=&gt; c = 8,7</v>
      </c>
      <c r="K32" t="s">
        <v>17</v>
      </c>
      <c r="L32" t="str">
        <f>"a² = c² - b² = "&amp;F20&amp;"² - "&amp;F19&amp;"² = "&amp;F18^2</f>
        <v>a² = c² - b² = 8,7² - 6,29² = 36,1201</v>
      </c>
      <c r="M32" t="str">
        <f>"=&gt; a = "&amp;F18</f>
        <v>=&gt; a = 6,01</v>
      </c>
      <c r="N32" t="s">
        <v>15</v>
      </c>
      <c r="O32" t="str">
        <f>"A = a · b : 2 = "&amp;F18&amp;" · "&amp;F19&amp;" : 2"</f>
        <v>A = a · b : 2 = 6,01 · 6,29 : 2</v>
      </c>
      <c r="P32" t="str">
        <f>"=&gt; A = "&amp;F23</f>
        <v>=&gt; A = 18,9</v>
      </c>
    </row>
    <row r="33" spans="1:16" ht="12.75">
      <c r="A33">
        <f t="shared" si="0"/>
        <v>2</v>
      </c>
      <c r="B33" t="str">
        <f>"b = "&amp;I3&amp;" und β = "&amp;I6&amp;"°"</f>
        <v>b = 5,39 und β = 49,95°</v>
      </c>
      <c r="E33" t="s">
        <v>36</v>
      </c>
      <c r="F33" t="str">
        <f>"α = 90° - β = 90° - "&amp;I6&amp;"°"</f>
        <v>α = 90° - β = 90° - 49,95°</v>
      </c>
      <c r="G33" t="str">
        <f>"=&gt; α = "&amp;I5&amp;"°"</f>
        <v>=&gt; α = 40,05°</v>
      </c>
      <c r="H33" t="s">
        <v>18</v>
      </c>
      <c r="I33" t="str">
        <f>"c = b : sin(β)"&amp;" = "&amp;I3&amp;" : sin("&amp;I6&amp;"°)  "</f>
        <v>c = b : sin(β) = 5,39 : sin(49,95°)  </v>
      </c>
      <c r="J33" s="6" t="str">
        <f>"=&gt; c = "&amp;I4</f>
        <v>=&gt; c = 7,04</v>
      </c>
      <c r="K33" t="s">
        <v>17</v>
      </c>
      <c r="L33" t="str">
        <f>"a² = c² - b² = "&amp;I4&amp;"² - "&amp;I3&amp;"² = "&amp;I2^2</f>
        <v>a² = c² - b² = 7,04² - 5,39² = 20,5209</v>
      </c>
      <c r="M33" t="str">
        <f>"=&gt; a = "&amp;I2</f>
        <v>=&gt; a = 4,53</v>
      </c>
      <c r="N33" t="s">
        <v>15</v>
      </c>
      <c r="O33" t="str">
        <f>"A = a · b : 2 = "&amp;I2&amp;" · "&amp;I3&amp;" : 2"</f>
        <v>A = a · b : 2 = 4,53 · 5,39 : 2</v>
      </c>
      <c r="P33" t="str">
        <f>"=&gt; A = "&amp;I7</f>
        <v>=&gt; A = 12,21</v>
      </c>
    </row>
    <row r="34" spans="1:16" ht="12.75">
      <c r="A34">
        <f t="shared" si="0"/>
        <v>3</v>
      </c>
      <c r="B34" t="str">
        <f>"c = "&amp;I12&amp;" und α = "&amp;I13&amp;"°"</f>
        <v>c = 6,25 und α = 80,26°</v>
      </c>
      <c r="E34" t="s">
        <v>38</v>
      </c>
      <c r="F34" t="str">
        <f>"β = 90° - α = 90° - "&amp;I13&amp;"°"</f>
        <v>β = 90° - α = 90° - 80,26°</v>
      </c>
      <c r="G34" t="str">
        <f>"=&gt; β = "&amp;I14&amp;"°"</f>
        <v>=&gt; β = 9,73999999999999°</v>
      </c>
      <c r="H34" t="s">
        <v>19</v>
      </c>
      <c r="I34" t="str">
        <f>"a = c · sin(α)"&amp;" = "&amp;I12&amp;" · sin("&amp;I13&amp;"°)  "</f>
        <v>a = c · sin(α) = 6,25 · sin(80,26°)  </v>
      </c>
      <c r="J34" s="6" t="str">
        <f>"=&gt; a = "&amp;I10</f>
        <v>=&gt; a = 6,16</v>
      </c>
      <c r="K34" t="s">
        <v>16</v>
      </c>
      <c r="L34" t="str">
        <f>"b² = c² - a² = "&amp;I12&amp;"² - "&amp;I10&amp;"² = "&amp;I11^2</f>
        <v>b² = c² - a² = 6,25² - 6,16² = 1,1236</v>
      </c>
      <c r="M34" t="str">
        <f>"=&gt; b = "&amp;I11</f>
        <v>=&gt; b = 1,06</v>
      </c>
      <c r="N34" t="s">
        <v>15</v>
      </c>
      <c r="O34" t="str">
        <f>"A = a · b : 2 = "&amp;I10&amp;" · "&amp;I11&amp;" : 2"</f>
        <v>A = a · b : 2 = 6,16 · 1,06 : 2</v>
      </c>
      <c r="P34" t="str">
        <f>"=&gt; A = "&amp;I15</f>
        <v>=&gt; A = 3,26</v>
      </c>
    </row>
    <row r="35" spans="1:16" ht="12.75">
      <c r="A35">
        <f t="shared" si="0"/>
        <v>4</v>
      </c>
      <c r="B35" t="str">
        <f>"c = "&amp;I20&amp;" und β = "&amp;I22&amp;"°"</f>
        <v>c = 9,1 und β = 45,31°</v>
      </c>
      <c r="E35" t="s">
        <v>36</v>
      </c>
      <c r="F35" t="str">
        <f>"α = 90° - β = 90° - "&amp;I22&amp;"°"</f>
        <v>α = 90° - β = 90° - 45,31°</v>
      </c>
      <c r="G35" t="str">
        <f>"=&gt; α = "&amp;I21&amp;"°"</f>
        <v>=&gt; α = 44,69°</v>
      </c>
      <c r="H35" t="s">
        <v>19</v>
      </c>
      <c r="I35" t="str">
        <f>"a = c · cos(β)"&amp;" = "&amp;I20&amp;" · cos("&amp;I22&amp;"°)  "</f>
        <v>a = c · cos(β) = 9,1 · cos(45,31°)  </v>
      </c>
      <c r="J35" s="6" t="str">
        <f>"=&gt; a = "&amp;I18</f>
        <v>=&gt; a = 6,4</v>
      </c>
      <c r="K35" t="s">
        <v>16</v>
      </c>
      <c r="L35" t="str">
        <f>"b² = c² - a² = "&amp;I20&amp;"² - "&amp;I18&amp;"² = "&amp;I19^2</f>
        <v>b² = c² - a² = 9,1² - 6,4² = 41,8609</v>
      </c>
      <c r="M35" t="str">
        <f>"=&gt; b = "&amp;I19</f>
        <v>=&gt; b = 6,47</v>
      </c>
      <c r="N35" t="s">
        <v>15</v>
      </c>
      <c r="O35" t="str">
        <f>"A = a · b : 2 = "&amp;I18&amp;" · "&amp;I19&amp;" : 2"</f>
        <v>A = a · b : 2 = 6,4 · 6,47 : 2</v>
      </c>
      <c r="P35" t="str">
        <f>"=&gt; A = "&amp;I23</f>
        <v>=&gt; A = 20,7</v>
      </c>
    </row>
    <row r="40" spans="1:16" ht="12.75">
      <c r="A40">
        <v>1</v>
      </c>
      <c r="B40" t="str">
        <f>VLOOKUP($A40,$A$27:$F$36,2,FALSE)</f>
        <v>b = 6,29 und α = 43,69°</v>
      </c>
      <c r="E40" t="str">
        <f>VLOOKUP($A40,$A$27:$F$36,5,FALSE)</f>
        <v>Berechne β mit Winkelsummensatz</v>
      </c>
      <c r="F40" t="str">
        <f>VLOOKUP($A40,$A$27:$F$36,6,FALSE)</f>
        <v>β = 90° - α = 90° - 43,69°</v>
      </c>
      <c r="G40" t="str">
        <f>VLOOKUP($A40,$A$27:$P$36,7,FALSE)</f>
        <v>=&gt; β = 46,31°</v>
      </c>
      <c r="H40" t="str">
        <f>VLOOKUP($A40,$A$27:$P$36,8,FALSE)</f>
        <v>Berechne c mit Sinus, Kosinus, ...</v>
      </c>
      <c r="I40" t="str">
        <f>VLOOKUP($A40,$A$27:$P$36,9,FALSE)</f>
        <v>c = b : cos(α) = 6,29 : cos(43,69°)  </v>
      </c>
      <c r="J40" t="str">
        <f>VLOOKUP($A40,$A$27:$P$36,10,FALSE)</f>
        <v>=&gt; c = 8,7</v>
      </c>
      <c r="K40" t="str">
        <f>VLOOKUP($A40,$A$27:$P$36,11,FALSE)</f>
        <v>Berechne Seite a mit Pythagoras</v>
      </c>
      <c r="L40" t="str">
        <f>VLOOKUP($A40,$A$27:$P$36,12,FALSE)</f>
        <v>a² = c² - b² = 8,7² - 6,29² = 36,1201</v>
      </c>
      <c r="M40" t="str">
        <f>VLOOKUP($A40,$A$27:$P$36,13,FALSE)</f>
        <v>=&gt; a = 6,01</v>
      </c>
      <c r="N40" t="str">
        <f>VLOOKUP($A40,$A$27:$P$36,14,FALSE)</f>
        <v>Berechne Flächeninhalt A = g · h : 2</v>
      </c>
      <c r="O40" t="str">
        <f>VLOOKUP($A40,$A$27:$P$36,15,FALSE)</f>
        <v>A = a · b : 2 = 6,01 · 6,29 : 2</v>
      </c>
      <c r="P40" t="str">
        <f>VLOOKUP($A40,$A$27:$P$36,16,FALSE)</f>
        <v>=&gt; A = 18,9</v>
      </c>
    </row>
    <row r="41" spans="1:16" ht="12.75">
      <c r="A41">
        <v>4</v>
      </c>
      <c r="B41" t="str">
        <f>VLOOKUP($A41,$A$27:$F$36,2,FALSE)</f>
        <v>c = 9,1 und β = 45,31°</v>
      </c>
      <c r="E41" t="str">
        <f>VLOOKUP($A41,$A$27:$F$36,5,FALSE)</f>
        <v>Berechne α mit Winkelsummensatz</v>
      </c>
      <c r="F41" t="str">
        <f>VLOOKUP($A41,$A$27:$F$36,6,FALSE)</f>
        <v>α = 90° - β = 90° - 45,31°</v>
      </c>
      <c r="G41" t="str">
        <f>VLOOKUP($A41,$A$27:$P$36,7,FALSE)</f>
        <v>=&gt; α = 44,69°</v>
      </c>
      <c r="H41" t="str">
        <f>VLOOKUP($A41,$A$27:$P$36,8,FALSE)</f>
        <v>Berechne a mit Sinus, Kosinus, ...</v>
      </c>
      <c r="I41" t="str">
        <f>VLOOKUP($A41,$A$27:$P$36,9,FALSE)</f>
        <v>a = c · cos(β) = 9,1 · cos(45,31°)  </v>
      </c>
      <c r="J41" t="str">
        <f>VLOOKUP($A41,$A$27:$P$36,10,FALSE)</f>
        <v>=&gt; a = 6,4</v>
      </c>
      <c r="K41" t="str">
        <f>VLOOKUP($A41,$A$27:$P$36,11,FALSE)</f>
        <v>Berechne Seite b mit Pythagoras</v>
      </c>
      <c r="L41" t="str">
        <f>VLOOKUP($A41,$A$27:$P$36,12,FALSE)</f>
        <v>b² = c² - a² = 9,1² - 6,4² = 41,8609</v>
      </c>
      <c r="M41" t="str">
        <f>VLOOKUP($A41,$A$27:$P$36,13,FALSE)</f>
        <v>=&gt; b = 6,47</v>
      </c>
      <c r="N41" t="str">
        <f>VLOOKUP($A41,$A$27:$P$36,14,FALSE)</f>
        <v>Berechne Flächeninhalt A = g · h : 2</v>
      </c>
      <c r="O41" t="str">
        <f>VLOOKUP($A41,$A$27:$P$36,15,FALSE)</f>
        <v>A = a · b : 2 = 6,4 · 6,47 : 2</v>
      </c>
      <c r="P41" t="str">
        <f>VLOOKUP($A41,$A$27:$P$36,16,FALSE)</f>
        <v>=&gt; A = 20,7</v>
      </c>
    </row>
    <row r="42" spans="1:16" ht="12.75">
      <c r="A42">
        <v>7</v>
      </c>
      <c r="B42" t="str">
        <f>VLOOKUP($A42,$A$27:$F$36,2,FALSE)</f>
        <v>b = 6,74 und c = 8,52</v>
      </c>
      <c r="E42" t="str">
        <f>VLOOKUP($A42,$A$27:$F$36,5,FALSE)</f>
        <v>Berechne Seite a mit Pythagoras</v>
      </c>
      <c r="F42" t="str">
        <f>VLOOKUP($A42,$A$27:$F$36,6,FALSE)</f>
        <v>a² = c² - b² = 8,52² - 6,74² = 27,1441</v>
      </c>
      <c r="G42" t="str">
        <f>VLOOKUP($A42,$A$27:$P$36,7,FALSE)</f>
        <v>=&gt; a = 5,21</v>
      </c>
      <c r="H42" t="str">
        <f>VLOOKUP($A42,$A$27:$P$36,8,FALSE)</f>
        <v>Berechne α mit Sinus, Kosinus, ...</v>
      </c>
      <c r="I42" t="str">
        <f>VLOOKUP($A42,$A$27:$P$36,9,FALSE)</f>
        <v>cos(α) = b:c  = 6,74 : 8,52 = 0,79</v>
      </c>
      <c r="J42" t="str">
        <f>VLOOKUP($A42,$A$27:$P$36,10,FALSE)</f>
        <v>=&gt; α = 37,7°</v>
      </c>
      <c r="K42" t="str">
        <f>VLOOKUP($A42,$A$27:$P$36,11,FALSE)</f>
        <v>Berechne β mit Winkelsummensatz</v>
      </c>
      <c r="L42" t="str">
        <f>VLOOKUP($A42,$A$27:$P$36,12,FALSE)</f>
        <v>β = 90° - α = 90° - 37,7°</v>
      </c>
      <c r="M42" t="str">
        <f>VLOOKUP($A42,$A$27:$P$36,13,FALSE)</f>
        <v>=&gt; β = 52,3°</v>
      </c>
      <c r="N42" t="str">
        <f>VLOOKUP($A42,$A$27:$P$36,14,FALSE)</f>
        <v>Berechne Flächeninhalt A = g · h : 2</v>
      </c>
      <c r="O42" t="str">
        <f>VLOOKUP($A42,$A$27:$P$36,15,FALSE)</f>
        <v>A = a · b : 2 = 5,21 · 6,74 : 2</v>
      </c>
      <c r="P42" t="str">
        <f>VLOOKUP($A42,$A$27:$P$36,16,FALSE)</f>
        <v>=&gt; A = 17,56</v>
      </c>
    </row>
    <row r="45" spans="2:9" ht="12.75">
      <c r="B45" t="s">
        <v>10</v>
      </c>
      <c r="C45">
        <f>ROUND(SQRT(C47^2-C46^2),2)</f>
        <v>4.19</v>
      </c>
      <c r="E45">
        <f ca="1">ROUND(RAND()*3-0.5,0)</f>
        <v>0</v>
      </c>
      <c r="F45" t="str">
        <f>"Eine Leiter der Länge "&amp;C47&amp;" m steht "&amp;C46&amp;" m von der"</f>
        <v>Eine Leiter der Länge 4,6 m steht 1,9 m von der</v>
      </c>
      <c r="G45" t="s">
        <v>24</v>
      </c>
      <c r="H45" t="s">
        <v>25</v>
      </c>
      <c r="I45" t="s">
        <v>26</v>
      </c>
    </row>
    <row r="46" spans="2:3" ht="12.75">
      <c r="B46" t="s">
        <v>11</v>
      </c>
      <c r="C46" s="6">
        <f ca="1">ROUND(RAND()*1+1,1)</f>
        <v>1.9</v>
      </c>
    </row>
    <row r="47" spans="2:3" ht="12.75">
      <c r="B47" t="s">
        <v>12</v>
      </c>
      <c r="C47" s="6">
        <f ca="1">ROUND(RAND()*3+2.1,1)</f>
        <v>4.6</v>
      </c>
    </row>
    <row r="48" spans="2:3" ht="12.75">
      <c r="B48" t="s">
        <v>34</v>
      </c>
      <c r="C48" s="6">
        <f>ROUND(ASIN(C45/C47)/2/PI()*360,2)</f>
        <v>65.63</v>
      </c>
    </row>
    <row r="49" spans="2:3" ht="12.75">
      <c r="B49" t="s">
        <v>35</v>
      </c>
      <c r="C49">
        <f>90-C48</f>
        <v>24.370000000000005</v>
      </c>
    </row>
    <row r="50" spans="2:3" ht="12.75">
      <c r="B50" t="s">
        <v>13</v>
      </c>
      <c r="C50">
        <f>ROUND(C45*C46/2,2)</f>
        <v>3.98</v>
      </c>
    </row>
    <row r="53" spans="2:10" ht="12.75">
      <c r="B53" t="s">
        <v>10</v>
      </c>
      <c r="C53" s="6">
        <f ca="1">ROUND(RAND()*3+2.1,1)</f>
        <v>3.9</v>
      </c>
      <c r="F53" t="s">
        <v>28</v>
      </c>
      <c r="G53" t="str">
        <f>"darf der Anstellwinkel "&amp;C56&amp;"°"</f>
        <v>darf der Anstellwinkel 75°</v>
      </c>
      <c r="H53" t="s">
        <v>29</v>
      </c>
      <c r="I53" t="s">
        <v>30</v>
      </c>
      <c r="J53" t="str">
        <f>"Höhe von "&amp;C53&amp;" m zu erreichen?"</f>
        <v>Höhe von 3,9 m zu erreichen?</v>
      </c>
    </row>
    <row r="54" spans="2:3" ht="12.75">
      <c r="B54" t="s">
        <v>11</v>
      </c>
      <c r="C54">
        <f>ROUND(SQRT(C55^2-C53^2),2)</f>
        <v>1.05</v>
      </c>
    </row>
    <row r="55" spans="2:3" ht="12.75">
      <c r="B55" t="s">
        <v>12</v>
      </c>
      <c r="C55">
        <f>ROUND(C53/SIN(C56/180*PI()),2)</f>
        <v>4.04</v>
      </c>
    </row>
    <row r="56" spans="2:3" ht="12.75">
      <c r="B56" t="s">
        <v>34</v>
      </c>
      <c r="C56" s="6">
        <v>75</v>
      </c>
    </row>
    <row r="57" spans="2:3" ht="12.75">
      <c r="B57" t="s">
        <v>35</v>
      </c>
      <c r="C57">
        <f>90-C56</f>
        <v>15</v>
      </c>
    </row>
    <row r="58" ht="12.75">
      <c r="B58" t="s">
        <v>13</v>
      </c>
    </row>
    <row r="59" ht="12.75">
      <c r="C59" s="6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Gandalf</cp:lastModifiedBy>
  <cp:lastPrinted>2010-03-23T08:00:34Z</cp:lastPrinted>
  <dcterms:created xsi:type="dcterms:W3CDTF">2009-10-08T17:52:09Z</dcterms:created>
  <dcterms:modified xsi:type="dcterms:W3CDTF">2011-02-08T13:04:11Z</dcterms:modified>
  <cp:category/>
  <cp:version/>
  <cp:contentType/>
  <cp:contentStatus/>
</cp:coreProperties>
</file>