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60" activeTab="0"/>
  </bookViews>
  <sheets>
    <sheet name="Arbeitsblatt" sheetId="1" r:id="rId1"/>
    <sheet name="Daten" sheetId="2" r:id="rId2"/>
  </sheets>
  <definedNames>
    <definedName name="_xlfn.RANK.EQ" hidden="1">#NAME?</definedName>
    <definedName name="_xlnm.Print_Area" localSheetId="0">'Arbeitsblatt'!$A$1:$I$57</definedName>
    <definedName name="_xlnm.Print_Area" localSheetId="1">'Daten'!$E$2:$K$20</definedName>
  </definedNames>
  <calcPr fullCalcOnLoad="1"/>
</workbook>
</file>

<file path=xl/sharedStrings.xml><?xml version="1.0" encoding="utf-8"?>
<sst xmlns="http://schemas.openxmlformats.org/spreadsheetml/2006/main" count="144" uniqueCount="44">
  <si>
    <t>Lösung:</t>
  </si>
  <si>
    <t>Aufgabe 1:</t>
  </si>
  <si>
    <t>Für neue Zufallswerte</t>
  </si>
  <si>
    <t>F9 drücken</t>
  </si>
  <si>
    <t>a)</t>
  </si>
  <si>
    <t>b)</t>
  </si>
  <si>
    <t>c)</t>
  </si>
  <si>
    <t>a</t>
  </si>
  <si>
    <t>b</t>
  </si>
  <si>
    <t>c</t>
  </si>
  <si>
    <t>Gegeben ist:</t>
  </si>
  <si>
    <t xml:space="preserve">Gegeben ist: </t>
  </si>
  <si>
    <t>αβγ</t>
  </si>
  <si>
    <t>α</t>
  </si>
  <si>
    <t>β</t>
  </si>
  <si>
    <t>γ</t>
  </si>
  <si>
    <t>1. Berechne γ mit Winkelsummensatz:</t>
  </si>
  <si>
    <t>1. Berechne α mit Winkelsummensatz:</t>
  </si>
  <si>
    <t>1. Berechne β mit Winkelsummensatz:</t>
  </si>
  <si>
    <t xml:space="preserve">2. Berechne Seite a mit Sinussatz: </t>
  </si>
  <si>
    <t xml:space="preserve">2. Berechne Seite b mit Sinussatz: </t>
  </si>
  <si>
    <t xml:space="preserve">3. Berechne Seite c mit Sinussatz: </t>
  </si>
  <si>
    <t xml:space="preserve">3. Berechne Seite b mit Sinussatz: </t>
  </si>
  <si>
    <t>Gegeben ist das folgende allgemeine Dreieck.</t>
  </si>
  <si>
    <t xml:space="preserve">Bestimme alle fehlenden Seiten und Winkel. </t>
  </si>
  <si>
    <t>1. Kosinussatz: c² = a² + b² - 2ab ∙ cos(γ)</t>
  </si>
  <si>
    <t>1. Kosinussatz: b² = a² + c² - 2ac ∙ cos(β)</t>
  </si>
  <si>
    <t>1. Kosinussatz: a² = b² + c² - 2bc ∙ cos(α)</t>
  </si>
  <si>
    <t xml:space="preserve">2. Berechne β mit Sinussatz: </t>
  </si>
  <si>
    <t>3. Berechne γ mit Winkelsummensatz:</t>
  </si>
  <si>
    <t>3. Berechne β mit Winkelsummensatz:</t>
  </si>
  <si>
    <t xml:space="preserve">2. Berechne α mit Sinussatz: </t>
  </si>
  <si>
    <t xml:space="preserve">1. Berechne β mit Sinussatz: </t>
  </si>
  <si>
    <t>2. Berechne γ mit Winkelsummensatz:</t>
  </si>
  <si>
    <t xml:space="preserve">1. Berechne γ mit Sinussatz: </t>
  </si>
  <si>
    <t>2. Berechne β mit Winkelsummensatz:</t>
  </si>
  <si>
    <t xml:space="preserve">1. Berechne α mit Sinussatz: </t>
  </si>
  <si>
    <t>2. Berechne α mit Winkelsummensatz:</t>
  </si>
  <si>
    <t xml:space="preserve">3. Berechne Seite a mit Sinussatz: </t>
  </si>
  <si>
    <t>d)</t>
  </si>
  <si>
    <t>e)</t>
  </si>
  <si>
    <t>Berechnungen an allgemeinen Dreiecken</t>
  </si>
  <si>
    <t>www.schlauistwow.de</t>
  </si>
  <si>
    <t>1. Kosinussatz: cos(α) = (b² + c² - a²) : 2bc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</si>
</sst>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name val="Symbol"/>
      <family val="1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1" fillId="35" borderId="11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142875</xdr:rowOff>
    </xdr:from>
    <xdr:to>
      <xdr:col>4</xdr:col>
      <xdr:colOff>200025</xdr:colOff>
      <xdr:row>14</xdr:row>
      <xdr:rowOff>9525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rcRect l="39660" t="37994" r="2056" b="14514"/>
        <a:stretch>
          <a:fillRect/>
        </a:stretch>
      </xdr:blipFill>
      <xdr:spPr>
        <a:xfrm>
          <a:off x="95250" y="952500"/>
          <a:ext cx="264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1">
      <selection activeCell="I2" sqref="I2"/>
    </sheetView>
  </sheetViews>
  <sheetFormatPr defaultColWidth="11.421875" defaultRowHeight="12.75"/>
  <cols>
    <col min="1" max="1" width="3.8515625" style="0" customWidth="1"/>
    <col min="5" max="5" width="4.28125" style="0" customWidth="1"/>
    <col min="6" max="6" width="2.00390625" style="0" customWidth="1"/>
    <col min="7" max="7" width="3.57421875" style="0" customWidth="1"/>
    <col min="8" max="8" width="6.421875" style="0" customWidth="1"/>
    <col min="9" max="9" width="31.28125" style="0" customWidth="1"/>
  </cols>
  <sheetData>
    <row r="1" spans="1:6" ht="12.75">
      <c r="A1" s="7" t="s">
        <v>41</v>
      </c>
      <c r="F1" s="16"/>
    </row>
    <row r="2" spans="5:6" ht="12.75">
      <c r="E2" s="2"/>
      <c r="F2" s="16"/>
    </row>
    <row r="3" spans="1:7" ht="12.75">
      <c r="A3" s="1" t="s">
        <v>1</v>
      </c>
      <c r="E3" s="2"/>
      <c r="F3" s="16"/>
      <c r="G3" s="1" t="s">
        <v>0</v>
      </c>
    </row>
    <row r="4" spans="1:8" ht="12.75">
      <c r="A4" s="3" t="s">
        <v>23</v>
      </c>
      <c r="E4" s="2"/>
      <c r="F4" s="17"/>
      <c r="G4" s="3" t="s">
        <v>4</v>
      </c>
      <c r="H4" s="3"/>
    </row>
    <row r="5" spans="1:12" ht="12.75">
      <c r="A5" s="3" t="s">
        <v>24</v>
      </c>
      <c r="E5" s="2"/>
      <c r="F5" s="17">
        <v>1</v>
      </c>
      <c r="G5" s="1" t="str">
        <f>VLOOKUP(F5,Daten!$E$52:$V$56,9)</f>
        <v>1. Kosinussatz: a² = b² + c² - 2bc ∙ cos(α)</v>
      </c>
      <c r="H5" s="5"/>
      <c r="K5" s="20" t="s">
        <v>2</v>
      </c>
      <c r="L5" s="20"/>
    </row>
    <row r="6" spans="5:12" ht="12.75">
      <c r="E6" s="2"/>
      <c r="F6" s="17">
        <f aca="true" t="shared" si="0" ref="F6:F13">F5</f>
        <v>1</v>
      </c>
      <c r="G6" s="3" t="str">
        <f>VLOOKUP(F6,Daten!$E$52:$V$56,10)</f>
        <v>a² = 4,61² + 1,27² - 2∙4,61∙1,27∙cos(40,92°)</v>
      </c>
      <c r="H6" s="1"/>
      <c r="K6" s="20" t="s">
        <v>3</v>
      </c>
      <c r="L6" s="20"/>
    </row>
    <row r="7" spans="5:7" ht="12.75">
      <c r="E7" s="2"/>
      <c r="F7" s="17">
        <f t="shared" si="0"/>
        <v>1</v>
      </c>
      <c r="G7" s="3" t="str">
        <f>VLOOKUP(F7,Daten!$E$52:$V$56,11)</f>
        <v>a = 3,74</v>
      </c>
    </row>
    <row r="8" spans="5:7" ht="12.75">
      <c r="E8" s="2"/>
      <c r="F8" s="17">
        <f t="shared" si="0"/>
        <v>1</v>
      </c>
      <c r="G8" s="1" t="str">
        <f>VLOOKUP(F8,Daten!$E$52:$V$56,12)</f>
        <v>2. Berechne β mit Sinussatz: </v>
      </c>
    </row>
    <row r="9" spans="5:8" ht="12.75">
      <c r="E9" s="2"/>
      <c r="F9" s="17">
        <f t="shared" si="0"/>
        <v>1</v>
      </c>
      <c r="G9" s="3" t="str">
        <f>VLOOKUP(F9,Daten!$E$52:$V$56,13)</f>
        <v>b:a = sin(β) : sin(α) =&gt; sin(β) = b : a ∙ sin(α)</v>
      </c>
      <c r="H9" s="1"/>
    </row>
    <row r="10" spans="5:7" ht="12.75">
      <c r="E10" s="2"/>
      <c r="F10" s="17">
        <f t="shared" si="0"/>
        <v>1</v>
      </c>
      <c r="G10" s="3" t="str">
        <f>VLOOKUP(F10,Daten!$E$52:$V$56,14)</f>
        <v>sin(β) = 4,61 : 3,74 ∙ sin(40,92°) =&gt; β = 53,76°</v>
      </c>
    </row>
    <row r="11" spans="5:9" ht="12.75">
      <c r="E11" s="2"/>
      <c r="F11" s="17">
        <f t="shared" si="0"/>
        <v>1</v>
      </c>
      <c r="G11" s="1" t="str">
        <f>VLOOKUP(F11,Daten!$E$52:$V$56,15)</f>
        <v>3. Berechne γ mit Winkelsummensatz:</v>
      </c>
      <c r="I11" s="8"/>
    </row>
    <row r="12" spans="5:8" ht="12.75">
      <c r="E12" s="2"/>
      <c r="F12" s="17">
        <f t="shared" si="0"/>
        <v>1</v>
      </c>
      <c r="G12" s="3" t="str">
        <f>VLOOKUP(F12,Daten!$E$52:$V$56,16)</f>
        <v>γ = 180° - α - β = 180° - 40,92° - 53,76°</v>
      </c>
      <c r="H12" s="1"/>
    </row>
    <row r="13" spans="5:7" ht="12.75">
      <c r="E13" s="2"/>
      <c r="F13" s="17">
        <f t="shared" si="0"/>
        <v>1</v>
      </c>
      <c r="G13" s="3" t="str">
        <f>VLOOKUP(F13,Daten!$E$52:$V$56,17)</f>
        <v>γ = 85,32°</v>
      </c>
    </row>
    <row r="14" spans="1:6" ht="12.75">
      <c r="A14" s="3"/>
      <c r="E14" s="2"/>
      <c r="F14" s="17"/>
    </row>
    <row r="15" spans="5:8" ht="12.75">
      <c r="E15" s="2"/>
      <c r="F15" s="17"/>
      <c r="G15" s="3" t="s">
        <v>5</v>
      </c>
      <c r="H15" s="1"/>
    </row>
    <row r="16" spans="1:9" ht="12.75">
      <c r="A16" s="11" t="s">
        <v>4</v>
      </c>
      <c r="B16" t="s">
        <v>10</v>
      </c>
      <c r="E16" s="2"/>
      <c r="F16" s="17">
        <v>2</v>
      </c>
      <c r="G16" s="1" t="str">
        <f>VLOOKUP(F16,Daten!$E$52:$V$56,9)</f>
        <v>1. Berechne β mit Winkelsummensatz:</v>
      </c>
      <c r="I16" s="8"/>
    </row>
    <row r="17" spans="1:8" ht="12.75">
      <c r="A17" s="10"/>
      <c r="B17" s="3" t="str">
        <f>VLOOKUP(1,Daten!$E$52:$V$56,18)</f>
        <v>b = 4,61, c = 1,27, α = 40,92°</v>
      </c>
      <c r="E17" s="2"/>
      <c r="F17" s="17">
        <f aca="true" t="shared" si="1" ref="F17:F24">F16</f>
        <v>2</v>
      </c>
      <c r="G17" s="3" t="str">
        <f>VLOOKUP(F17,Daten!$E$52:$V$56,10)</f>
        <v>β = 180° - α - γ = 180° - 62,1° - 39,2°</v>
      </c>
      <c r="H17" s="3"/>
    </row>
    <row r="18" spans="5:7" ht="12.75">
      <c r="E18" s="2"/>
      <c r="F18" s="17">
        <f t="shared" si="1"/>
        <v>2</v>
      </c>
      <c r="G18" s="3" t="str">
        <f>VLOOKUP(F18,Daten!$E$52:$V$56,11)</f>
        <v>β = 78,7°</v>
      </c>
    </row>
    <row r="19" spans="1:8" ht="12.75">
      <c r="A19" s="11" t="s">
        <v>5</v>
      </c>
      <c r="B19" t="s">
        <v>11</v>
      </c>
      <c r="E19" s="2"/>
      <c r="F19" s="17">
        <f t="shared" si="1"/>
        <v>2</v>
      </c>
      <c r="G19" s="1" t="str">
        <f>VLOOKUP(F19,Daten!$E$52:$V$56,12)</f>
        <v>2. Berechne Seite b mit Sinussatz: </v>
      </c>
      <c r="H19" s="1"/>
    </row>
    <row r="20" spans="1:7" ht="12.75">
      <c r="A20" s="1"/>
      <c r="B20" s="3" t="str">
        <f>VLOOKUP(2,Daten!$E$52:$V$56,18)</f>
        <v>a = 1,36, α = 62,1°, γ = 39,2°</v>
      </c>
      <c r="E20" s="2"/>
      <c r="F20" s="17">
        <f t="shared" si="1"/>
        <v>2</v>
      </c>
      <c r="G20" s="3" t="str">
        <f>VLOOKUP(F20,Daten!$E$52:$V$56,13)</f>
        <v>b:a = sin(β) : sin(α) =&gt; b = a ∙ sin(β) : sin(α)</v>
      </c>
    </row>
    <row r="21" spans="5:7" ht="12.75">
      <c r="E21" s="2"/>
      <c r="F21" s="17">
        <f t="shared" si="1"/>
        <v>2</v>
      </c>
      <c r="G21" s="3" t="str">
        <f>VLOOKUP(F21,Daten!$E$52:$V$56,14)</f>
        <v>b = 1,36 ∙ sin(78,7°) : sin(62,1°) = 1,51</v>
      </c>
    </row>
    <row r="22" spans="1:8" ht="12.75">
      <c r="A22" s="12" t="s">
        <v>6</v>
      </c>
      <c r="B22" t="s">
        <v>11</v>
      </c>
      <c r="E22" s="2"/>
      <c r="F22" s="17">
        <f t="shared" si="1"/>
        <v>2</v>
      </c>
      <c r="G22" s="1" t="str">
        <f>VLOOKUP(F22,Daten!$E$52:$V$56,15)</f>
        <v>3. Berechne Seite c mit Sinussatz: </v>
      </c>
      <c r="H22" s="1"/>
    </row>
    <row r="23" spans="2:7" ht="12.75">
      <c r="B23" s="3" t="str">
        <f>VLOOKUP(3,Daten!$E$52:$V$56,18)</f>
        <v>a = 3,46, b = 6,95, c = 7,43</v>
      </c>
      <c r="C23" s="4"/>
      <c r="D23" s="4"/>
      <c r="E23" s="2"/>
      <c r="F23" s="17">
        <f t="shared" si="1"/>
        <v>2</v>
      </c>
      <c r="G23" s="3" t="str">
        <f>VLOOKUP(F23,Daten!$E$52:$V$56,16)</f>
        <v>c:a = sin(γ) : sin(α) =&gt; c = a ∙ sin(γ) : sin(α)</v>
      </c>
    </row>
    <row r="24" spans="2:7" ht="12.75">
      <c r="B24" s="4"/>
      <c r="E24" s="2"/>
      <c r="F24" s="17">
        <f t="shared" si="1"/>
        <v>2</v>
      </c>
      <c r="G24" s="3" t="str">
        <f>VLOOKUP(F24,Daten!$E$52:$V$56,17)</f>
        <v>c = 1,36 ∙ sin(39,2°) : sin(62,1°) = 0,97</v>
      </c>
    </row>
    <row r="25" spans="1:8" ht="12.75">
      <c r="A25" s="18" t="s">
        <v>39</v>
      </c>
      <c r="B25" t="s">
        <v>11</v>
      </c>
      <c r="C25" s="4"/>
      <c r="D25" s="4"/>
      <c r="E25" s="2"/>
      <c r="F25" s="16"/>
      <c r="H25" s="1"/>
    </row>
    <row r="26" spans="1:7" ht="12.75">
      <c r="A26" s="4"/>
      <c r="B26" s="3" t="str">
        <f>VLOOKUP(4,Daten!$E$52:$V$56,18)</f>
        <v>a = 4,44, c = 4,1, β = 69,78°</v>
      </c>
      <c r="C26" s="4"/>
      <c r="D26" s="4"/>
      <c r="E26" s="2"/>
      <c r="F26" s="16"/>
      <c r="G26" s="3" t="s">
        <v>6</v>
      </c>
    </row>
    <row r="27" spans="3:7" ht="12.75">
      <c r="C27" s="4"/>
      <c r="D27" s="4"/>
      <c r="E27" s="2"/>
      <c r="F27" s="17">
        <v>3</v>
      </c>
      <c r="G27" s="1" t="str">
        <f>VLOOKUP(F27,Daten!$E$52:$V$56,9)</f>
        <v>1. Kosinussatz: cos(α) = (b² + c² - a²) : 2bc</v>
      </c>
    </row>
    <row r="28" spans="1:8" ht="12.75">
      <c r="A28" s="18" t="s">
        <v>40</v>
      </c>
      <c r="B28" t="s">
        <v>11</v>
      </c>
      <c r="E28" s="2"/>
      <c r="F28" s="17">
        <f aca="true" t="shared" si="2" ref="F28:F35">F27</f>
        <v>3</v>
      </c>
      <c r="G28" s="3" t="str">
        <f>VLOOKUP(F28,Daten!$E$52:$V$56,10)</f>
        <v>cos(α) = (6,95² + 7,43² - 3,46²) : (2 ∙ 6,95 ∙ 7,43)</v>
      </c>
      <c r="H28" s="1"/>
    </row>
    <row r="29" spans="2:8" ht="12.75">
      <c r="B29" s="3" t="str">
        <f>VLOOKUP(5,Daten!$E$52:$V$56,18)</f>
        <v>a = 7,28, b = 3,89, α = 66,79°</v>
      </c>
      <c r="E29" s="2"/>
      <c r="F29" s="17">
        <f t="shared" si="2"/>
        <v>3</v>
      </c>
      <c r="G29" s="3" t="str">
        <f>VLOOKUP(F29,Daten!$E$52:$V$56,11)</f>
        <v>cos(α) = 0,89 =&gt; α = 27,59°</v>
      </c>
      <c r="H29" s="1"/>
    </row>
    <row r="30" spans="2:7" ht="12.75">
      <c r="B30" s="4"/>
      <c r="E30" s="2"/>
      <c r="F30" s="17">
        <f t="shared" si="2"/>
        <v>3</v>
      </c>
      <c r="G30" s="1" t="str">
        <f>VLOOKUP(F30,Daten!$E$52:$V$56,12)</f>
        <v>2. Berechne β mit Sinussatz: </v>
      </c>
    </row>
    <row r="31" spans="2:7" ht="12.75">
      <c r="B31" s="4"/>
      <c r="E31" s="2"/>
      <c r="F31" s="17">
        <f t="shared" si="2"/>
        <v>3</v>
      </c>
      <c r="G31" s="3" t="str">
        <f>VLOOKUP(F31,Daten!$E$52:$V$56,13)</f>
        <v>b:a = sin(β) : sin(α) =&gt; sin(β) = b : a ∙ sin(α)</v>
      </c>
    </row>
    <row r="32" spans="2:8" ht="12.75">
      <c r="B32" s="4"/>
      <c r="E32" s="2"/>
      <c r="F32" s="17">
        <f t="shared" si="2"/>
        <v>3</v>
      </c>
      <c r="G32" s="3" t="str">
        <f>VLOOKUP(F32,Daten!$E$52:$V$56,14)</f>
        <v>sin(β) = 6,95 : 3,46 ∙ sin(27,59°) =&gt; β = 68,46°</v>
      </c>
      <c r="H32" s="1"/>
    </row>
    <row r="33" spans="2:7" ht="12.75">
      <c r="B33" s="4"/>
      <c r="E33" s="2"/>
      <c r="F33" s="17">
        <f t="shared" si="2"/>
        <v>3</v>
      </c>
      <c r="G33" s="1" t="str">
        <f>VLOOKUP(F33,Daten!$E$52:$V$56,15)</f>
        <v>3. Berechne γ mit Winkelsummensatz:</v>
      </c>
    </row>
    <row r="34" spans="2:7" ht="12.75">
      <c r="B34" s="4"/>
      <c r="E34" s="2"/>
      <c r="F34" s="17">
        <f t="shared" si="2"/>
        <v>3</v>
      </c>
      <c r="G34" s="3" t="str">
        <f>VLOOKUP(F34,Daten!$E$52:$V$56,16)</f>
        <v>γ = 180° - α - β = 180° - 27,59° - 68,46°</v>
      </c>
    </row>
    <row r="35" spans="2:8" ht="12.75">
      <c r="B35" s="4"/>
      <c r="E35" s="2"/>
      <c r="F35" s="17">
        <f t="shared" si="2"/>
        <v>3</v>
      </c>
      <c r="G35" s="3" t="str">
        <f>VLOOKUP(F35,Daten!$E$52:$V$56,17)</f>
        <v>γ = 83,95°</v>
      </c>
      <c r="H35" s="1"/>
    </row>
    <row r="36" spans="2:6" ht="12.75">
      <c r="B36" s="4"/>
      <c r="E36" s="2"/>
      <c r="F36" s="16"/>
    </row>
    <row r="37" spans="2:7" ht="12.75">
      <c r="B37" s="4"/>
      <c r="E37" s="2"/>
      <c r="F37" s="16"/>
      <c r="G37" s="3" t="s">
        <v>39</v>
      </c>
    </row>
    <row r="38" spans="2:8" ht="12.75">
      <c r="B38" s="4"/>
      <c r="E38" s="2"/>
      <c r="F38" s="17">
        <v>4</v>
      </c>
      <c r="G38" s="1" t="str">
        <f>VLOOKUP(F38,Daten!$E$52:$V$56,9)</f>
        <v>1. Kosinussatz: b² = a² + c² - 2ac ∙ cos(β)</v>
      </c>
      <c r="H38" s="1"/>
    </row>
    <row r="39" spans="2:7" ht="12.75">
      <c r="B39" s="4"/>
      <c r="E39" s="2"/>
      <c r="F39" s="17">
        <f aca="true" t="shared" si="3" ref="F39:F46">F38</f>
        <v>4</v>
      </c>
      <c r="G39" s="3" t="str">
        <f>VLOOKUP(F39,Daten!$E$52:$V$56,10)</f>
        <v>b² = 4,44² + 4,1² - 2∙4,44∙4,1∙cos(69,78°)</v>
      </c>
    </row>
    <row r="40" spans="2:7" ht="12.75">
      <c r="B40" s="4"/>
      <c r="E40" s="2"/>
      <c r="F40" s="17">
        <f t="shared" si="3"/>
        <v>4</v>
      </c>
      <c r="G40" s="3" t="str">
        <f>VLOOKUP(F40,Daten!$E$52:$V$56,11)</f>
        <v>b = 4,89</v>
      </c>
    </row>
    <row r="41" spans="2:8" ht="12.75">
      <c r="B41" s="4"/>
      <c r="E41" s="2"/>
      <c r="F41" s="17">
        <f t="shared" si="3"/>
        <v>4</v>
      </c>
      <c r="G41" s="1" t="str">
        <f>VLOOKUP(F41,Daten!$E$52:$V$56,12)</f>
        <v>2. Berechne α mit Sinussatz: </v>
      </c>
      <c r="H41" s="1"/>
    </row>
    <row r="42" spans="2:7" ht="12.75">
      <c r="B42" s="4"/>
      <c r="E42" s="2"/>
      <c r="F42" s="17">
        <f t="shared" si="3"/>
        <v>4</v>
      </c>
      <c r="G42" s="3" t="str">
        <f>VLOOKUP(F42,Daten!$E$52:$V$56,13)</f>
        <v>a:b = sin(α) : sin(β) =&gt; sin(α) = a : b ∙ sin(β)</v>
      </c>
    </row>
    <row r="43" spans="1:7" ht="12.75">
      <c r="A43" s="1"/>
      <c r="B43" s="4"/>
      <c r="C43" s="4"/>
      <c r="D43" s="4"/>
      <c r="E43" s="2"/>
      <c r="F43" s="17">
        <f t="shared" si="3"/>
        <v>4</v>
      </c>
      <c r="G43" s="3" t="str">
        <f>VLOOKUP(F43,Daten!$E$52:$V$56,14)</f>
        <v>sin(α) = 4,44 : 4,89 ∙ sin(69,78°) =&gt; α = 58,38°</v>
      </c>
    </row>
    <row r="44" spans="1:8" ht="12.75">
      <c r="A44" s="3"/>
      <c r="B44" s="4"/>
      <c r="C44" s="4"/>
      <c r="D44" s="4"/>
      <c r="E44" s="2"/>
      <c r="F44" s="17">
        <f t="shared" si="3"/>
        <v>4</v>
      </c>
      <c r="G44" s="1" t="str">
        <f>VLOOKUP(F44,Daten!$E$52:$V$56,15)</f>
        <v>3. Berechne γ mit Winkelsummensatz:</v>
      </c>
      <c r="H44" s="3"/>
    </row>
    <row r="45" spans="1:8" ht="12.75">
      <c r="A45" s="3"/>
      <c r="B45" s="4"/>
      <c r="C45" s="4"/>
      <c r="D45" s="4"/>
      <c r="E45" s="2"/>
      <c r="F45" s="17">
        <f t="shared" si="3"/>
        <v>4</v>
      </c>
      <c r="G45" s="3" t="str">
        <f>VLOOKUP(F45,Daten!$E$52:$V$56,16)</f>
        <v>γ = 180° - α - β = 180° - 58,38° - 69,78°</v>
      </c>
      <c r="H45" s="1"/>
    </row>
    <row r="46" spans="1:7" ht="12.75">
      <c r="A46" s="3"/>
      <c r="B46" s="4"/>
      <c r="C46" s="4"/>
      <c r="D46" s="4"/>
      <c r="E46" s="2"/>
      <c r="F46" s="17">
        <f t="shared" si="3"/>
        <v>4</v>
      </c>
      <c r="G46" s="3" t="str">
        <f>VLOOKUP(F46,Daten!$E$52:$V$56,17)</f>
        <v>γ = 51,84°</v>
      </c>
    </row>
    <row r="47" spans="1:7" ht="12.75">
      <c r="A47" s="3"/>
      <c r="E47" s="2"/>
      <c r="F47" s="16"/>
      <c r="G47" s="6"/>
    </row>
    <row r="48" spans="1:7" ht="12.75">
      <c r="A48" s="1"/>
      <c r="E48" s="2"/>
      <c r="F48" s="16"/>
      <c r="G48" s="3" t="s">
        <v>40</v>
      </c>
    </row>
    <row r="49" spans="1:7" ht="12.75">
      <c r="A49" s="3"/>
      <c r="E49" s="2"/>
      <c r="F49" s="17">
        <v>5</v>
      </c>
      <c r="G49" s="1" t="str">
        <f>VLOOKUP(F49,Daten!$E$52:$V$56,9)</f>
        <v>1. Berechne β mit Sinussatz: </v>
      </c>
    </row>
    <row r="50" spans="1:7" ht="12.75">
      <c r="A50" s="3"/>
      <c r="E50" s="2"/>
      <c r="F50" s="17">
        <f aca="true" t="shared" si="4" ref="F50:F57">F49</f>
        <v>5</v>
      </c>
      <c r="G50" s="3" t="str">
        <f>VLOOKUP(F50,Daten!$E$52:$V$56,10)</f>
        <v>b:a = sin(β) : sin(α) =&gt; sin(β) = b : a ∙ sin(α)</v>
      </c>
    </row>
    <row r="51" spans="1:7" ht="12.75">
      <c r="A51" s="3"/>
      <c r="E51" s="2"/>
      <c r="F51" s="17">
        <f t="shared" si="4"/>
        <v>5</v>
      </c>
      <c r="G51" s="3" t="str">
        <f>VLOOKUP(F51,Daten!$E$52:$V$56,11)</f>
        <v>sin(β) = 3,89 : 7,28 ∙ sin(66,79°) =&gt; β = 29,41°</v>
      </c>
    </row>
    <row r="52" spans="5:7" ht="12.75">
      <c r="E52" s="2"/>
      <c r="F52" s="17">
        <f t="shared" si="4"/>
        <v>5</v>
      </c>
      <c r="G52" s="1" t="str">
        <f>VLOOKUP(F52,Daten!$E$52:$V$56,12)</f>
        <v>2. Berechne γ mit Winkelsummensatz:</v>
      </c>
    </row>
    <row r="53" spans="1:8" ht="12.75">
      <c r="A53" s="3"/>
      <c r="E53" s="2"/>
      <c r="F53" s="17">
        <f t="shared" si="4"/>
        <v>5</v>
      </c>
      <c r="G53" s="3" t="str">
        <f>VLOOKUP(F53,Daten!$E$52:$V$56,13)</f>
        <v>γ = 180° - α - β = 180° - 66,79° - 29,41°</v>
      </c>
      <c r="H53" s="1"/>
    </row>
    <row r="54" spans="1:8" ht="12.75">
      <c r="A54" s="3"/>
      <c r="E54" s="2"/>
      <c r="F54" s="17">
        <f t="shared" si="4"/>
        <v>5</v>
      </c>
      <c r="G54" s="3" t="str">
        <f>VLOOKUP(F54,Daten!$E$52:$V$56,14)</f>
        <v>γ = 83,8°</v>
      </c>
      <c r="H54" s="1"/>
    </row>
    <row r="55" spans="1:7" ht="12.75">
      <c r="A55" s="3"/>
      <c r="E55" s="2"/>
      <c r="F55" s="17">
        <f t="shared" si="4"/>
        <v>5</v>
      </c>
      <c r="G55" s="1" t="str">
        <f>VLOOKUP(F55,Daten!$E$52:$V$56,15)</f>
        <v>3. Berechne Seite c mit Sinussatz: </v>
      </c>
    </row>
    <row r="56" spans="2:7" ht="12.75">
      <c r="B56" s="19" t="s">
        <v>42</v>
      </c>
      <c r="E56" s="2"/>
      <c r="F56" s="17">
        <f t="shared" si="4"/>
        <v>5</v>
      </c>
      <c r="G56" s="3" t="str">
        <f>VLOOKUP(F56,Daten!$E$52:$V$56,16)</f>
        <v>c:a = sin(γ) : sin(α) =&gt; c = a ∙ sin(γ) : sin(α)</v>
      </c>
    </row>
    <row r="57" spans="5:7" ht="12.75">
      <c r="E57" s="2"/>
      <c r="F57" s="17">
        <f t="shared" si="4"/>
        <v>5</v>
      </c>
      <c r="G57" s="3" t="str">
        <f>VLOOKUP(F57,Daten!$E$52:$V$56,17)</f>
        <v>c = 7,28 ∙ sin(83,8°) : sin(66,79°) = 7,87</v>
      </c>
    </row>
  </sheetData>
  <sheetProtection/>
  <mergeCells count="2">
    <mergeCell ref="K5:L5"/>
    <mergeCell ref="K6:L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V81"/>
  <sheetViews>
    <sheetView zoomScalePageLayoutView="0" workbookViewId="0" topLeftCell="H13">
      <selection activeCell="Q33" sqref="Q33"/>
    </sheetView>
  </sheetViews>
  <sheetFormatPr defaultColWidth="11.421875" defaultRowHeight="12.75"/>
  <cols>
    <col min="5" max="5" width="13.140625" style="0" customWidth="1"/>
    <col min="9" max="9" width="15.140625" style="0" customWidth="1"/>
    <col min="10" max="10" width="14.8515625" style="0" customWidth="1"/>
    <col min="12" max="12" width="29.421875" style="0" customWidth="1"/>
    <col min="13" max="13" width="16.7109375" style="0" customWidth="1"/>
    <col min="14" max="14" width="14.57421875" style="0" customWidth="1"/>
    <col min="15" max="15" width="10.28125" style="0" customWidth="1"/>
    <col min="16" max="16" width="38.00390625" style="0" customWidth="1"/>
    <col min="17" max="17" width="39.00390625" style="0" bestFit="1" customWidth="1"/>
    <col min="18" max="18" width="31.00390625" style="0" customWidth="1"/>
    <col min="19" max="19" width="38.00390625" style="0" customWidth="1"/>
    <col min="20" max="20" width="39.00390625" style="0" customWidth="1"/>
  </cols>
  <sheetData>
    <row r="1" ht="12.75">
      <c r="E1">
        <f>ASIN(0.5*SQRT(2))/2/PI()*360</f>
        <v>45.00000000000001</v>
      </c>
    </row>
    <row r="2" spans="5:11" ht="14.25">
      <c r="E2">
        <f>SINH(0.5*SQRT(2))/2/PI()*360</f>
        <v>43.975836894333455</v>
      </c>
      <c r="F2" t="s">
        <v>7</v>
      </c>
      <c r="G2" s="3" t="s">
        <v>8</v>
      </c>
      <c r="H2" s="3" t="s">
        <v>9</v>
      </c>
      <c r="I2" s="3" t="s">
        <v>13</v>
      </c>
      <c r="J2" s="3" t="s">
        <v>14</v>
      </c>
      <c r="K2" s="13" t="s">
        <v>15</v>
      </c>
    </row>
    <row r="3" spans="4:21" ht="12.75">
      <c r="D3">
        <f ca="1">IF(AND(I3&lt;90,J3&lt;90,K3&lt;90),RAND(),0)</f>
        <v>0</v>
      </c>
      <c r="E3">
        <f>_xlfn.RANK.EQ(D3,$D$3:$D$40)</f>
        <v>18</v>
      </c>
      <c r="F3" s="14">
        <f ca="1">ROUND(RAND()*6+1,2)+G3</f>
        <v>6.09</v>
      </c>
      <c r="G3" s="14">
        <f ca="1">ROUND(RAND()*6+1,2)</f>
        <v>1.55</v>
      </c>
      <c r="H3">
        <f>G3*SIN(K3/360*2*PI())/SIN(J3/360*2*PI())</f>
        <v>6.899172170566106</v>
      </c>
      <c r="I3" s="14">
        <f ca="1">ROUND(RAND()*60+10,2)</f>
        <v>52.86</v>
      </c>
      <c r="J3">
        <f>ASIN(G3/F3*SIN(I3/360*2*PI()))*360/2/PI()</f>
        <v>11.706028246211703</v>
      </c>
      <c r="K3">
        <f>180-I3-J3</f>
        <v>115.4339717537883</v>
      </c>
      <c r="L3" s="3" t="s">
        <v>32</v>
      </c>
      <c r="M3" s="3" t="str">
        <f>"b:a = sin(β) : sin(α) =&gt; sin(β) = b : a ∙ sin(α)"</f>
        <v>b:a = sin(β) : sin(α) =&gt; sin(β) = b : a ∙ sin(α)</v>
      </c>
      <c r="N3" s="3" t="str">
        <f>"sin(β) = "&amp;G3&amp;" : "&amp;ROUND(F3,2)&amp;" ∙ sin("&amp;I3&amp;"°) =&gt; β = "&amp;ROUND(J3,2)&amp;"°"</f>
        <v>sin(β) = 1,55 : 6,09 ∙ sin(52,86°) =&gt; β = 11,71°</v>
      </c>
      <c r="O3" s="3" t="s">
        <v>33</v>
      </c>
      <c r="P3" s="3" t="str">
        <f>"γ = 180° - α - β = 180° - "&amp;ROUND(I3,2)&amp;"° - "&amp;ROUND(J3,2)&amp;"°"</f>
        <v>γ = 180° - α - β = 180° - 52,86° - 11,71°</v>
      </c>
      <c r="Q3" s="3" t="str">
        <f>"γ = "&amp;ROUND(K3,2)&amp;"°"</f>
        <v>γ = 115,43°</v>
      </c>
      <c r="R3" s="3" t="s">
        <v>21</v>
      </c>
      <c r="S3" s="3" t="str">
        <f>"c:a = sin(γ) : sin(α) =&gt; c = a ∙ sin(γ) : sin(α)"</f>
        <v>c:a = sin(γ) : sin(α) =&gt; c = a ∙ sin(γ) : sin(α)</v>
      </c>
      <c r="T3" s="3" t="str">
        <f>"c = "&amp;F3&amp;" ∙ sin("&amp;ROUND(K3,2)&amp;"°) : sin("&amp;ROUND(I3,2)&amp;"°) = "&amp;ROUND(H3,2)</f>
        <v>c = 6,09 ∙ sin(115,43°) : sin(52,86°) = 6,9</v>
      </c>
      <c r="U3" t="str">
        <f>"a = "&amp;F3&amp;", b = "&amp;G3&amp;", α = "&amp;I3&amp;"°"</f>
        <v>a = 6,09, b = 1,55, α = 52,86°</v>
      </c>
    </row>
    <row r="4" spans="4:21" ht="12.75">
      <c r="D4">
        <f aca="true" ca="1" t="shared" si="0" ref="D4:D21">IF(AND(I4&lt;90,J4&lt;90,K4&lt;90),RAND(),0)</f>
        <v>0.9926678643940762</v>
      </c>
      <c r="E4">
        <f aca="true" t="shared" si="1" ref="E4:E40">_xlfn.RANK.EQ(D4,$D$3:$D$40)</f>
        <v>1</v>
      </c>
      <c r="F4" s="15">
        <f>SQRT(G4^2+H4^2-2*G4*H4*COS(I4/360*2*PI()))</f>
        <v>3.7439399144805185</v>
      </c>
      <c r="G4" s="14">
        <f ca="1">ROUND(RAND()*6+1,2)</f>
        <v>4.61</v>
      </c>
      <c r="H4" s="14">
        <f ca="1">ROUND(RAND()*6+1,2)</f>
        <v>1.27</v>
      </c>
      <c r="I4" s="14">
        <f ca="1">ROUND(RAND()*60+10,2)</f>
        <v>40.92</v>
      </c>
      <c r="J4">
        <f>ASIN(G4/F4*SIN(I4/360*2*PI()))*360/2/PI()</f>
        <v>53.75753560858883</v>
      </c>
      <c r="K4">
        <f>180-I4-J4</f>
        <v>85.32246439141116</v>
      </c>
      <c r="L4" s="3" t="s">
        <v>27</v>
      </c>
      <c r="M4" s="3" t="str">
        <f>"a² = "&amp;G4&amp;"² + "&amp;H4&amp;"² - 2∙"&amp;G4&amp;"∙"&amp;H4&amp;"∙cos("&amp;I4&amp;"°)"</f>
        <v>a² = 4,61² + 1,27² - 2∙4,61∙1,27∙cos(40,92°)</v>
      </c>
      <c r="N4" s="3" t="str">
        <f>"a = "&amp;ROUND(F4,2)</f>
        <v>a = 3,74</v>
      </c>
      <c r="O4" s="3" t="s">
        <v>28</v>
      </c>
      <c r="P4" s="3" t="str">
        <f>"b:a = sin(β) : sin(α) =&gt; sin(β) = b : a ∙ sin(α)"</f>
        <v>b:a = sin(β) : sin(α) =&gt; sin(β) = b : a ∙ sin(α)</v>
      </c>
      <c r="Q4" s="3" t="str">
        <f>"sin(β) = "&amp;G4&amp;" : "&amp;ROUND(F4,2)&amp;" ∙ sin("&amp;I4&amp;"°) =&gt; β = "&amp;ROUND(J4,2)&amp;"°"</f>
        <v>sin(β) = 4,61 : 3,74 ∙ sin(40,92°) =&gt; β = 53,76°</v>
      </c>
      <c r="R4" s="3" t="s">
        <v>29</v>
      </c>
      <c r="S4" t="str">
        <f>"γ = 180° - α - β = 180° - "&amp;I4&amp;"° - "&amp;ROUND(J4,2)&amp;"°"</f>
        <v>γ = 180° - α - β = 180° - 40,92° - 53,76°</v>
      </c>
      <c r="T4" s="3" t="str">
        <f>"γ = "&amp;ROUND(K4,2)&amp;"°"</f>
        <v>γ = 85,32°</v>
      </c>
      <c r="U4" t="str">
        <f>"b = "&amp;G4&amp;", c = "&amp;H4&amp;", α = "&amp;I4&amp;"°"</f>
        <v>b = 4,61, c = 1,27, α = 40,92°</v>
      </c>
    </row>
    <row r="5" spans="4:21" ht="12.75">
      <c r="D5">
        <f ca="1" t="shared" si="0"/>
        <v>0</v>
      </c>
      <c r="E5">
        <f t="shared" si="1"/>
        <v>18</v>
      </c>
      <c r="F5" s="14">
        <f ca="1">ROUND(RAND()*6+1,2)+H5</f>
        <v>8.58</v>
      </c>
      <c r="G5">
        <f>F5*SIN(J5*2*PI()/360)/SIN(I5*2*PI()/360)</f>
        <v>11.326879218380308</v>
      </c>
      <c r="H5" s="14">
        <f ca="1">ROUND(RAND()*6+1,2)</f>
        <v>6.67</v>
      </c>
      <c r="I5" s="14">
        <f ca="1">ROUND(RAND()*60+10,2)</f>
        <v>48.98</v>
      </c>
      <c r="J5">
        <f>180-I5-K5</f>
        <v>95.10919747540672</v>
      </c>
      <c r="K5">
        <f>ASIN(H5/F5*SIN(I5/360*2*PI()))/2/PI()*360</f>
        <v>35.9108025245933</v>
      </c>
      <c r="L5" s="3" t="s">
        <v>34</v>
      </c>
      <c r="M5" s="3" t="str">
        <f>"c:a = sin(γ) : sin(α) =&gt; sin(γ) = c : a ∙ sin(α)"</f>
        <v>c:a = sin(γ) : sin(α) =&gt; sin(γ) = c : a ∙ sin(α)</v>
      </c>
      <c r="N5" s="3" t="str">
        <f>"sin(γ) = "&amp;H5&amp;" : "&amp;ROUND(F5,2)&amp;" ∙ sin("&amp;I5&amp;"°) =&gt; γ = "&amp;ROUND(K5,2)&amp;"°"</f>
        <v>sin(γ) = 6,67 : 8,58 ∙ sin(48,98°) =&gt; γ = 35,91°</v>
      </c>
      <c r="O5" s="3" t="s">
        <v>35</v>
      </c>
      <c r="P5" t="str">
        <f>"β = 180° - α - γ = 180° - "&amp;I5&amp;"° - "&amp;ROUND(K5,2)&amp;"°"</f>
        <v>β = 180° - α - γ = 180° - 48,98° - 35,91°</v>
      </c>
      <c r="Q5" t="str">
        <f>"β = "&amp;ROUND(J5,2)&amp;"°"</f>
        <v>β = 95,11°</v>
      </c>
      <c r="R5" s="3" t="s">
        <v>22</v>
      </c>
      <c r="S5" s="3" t="str">
        <f>"b:a = sin(β) : sin(α) =&gt; b = a ∙ sin(β) : sin(α)"</f>
        <v>b:a = sin(β) : sin(α) =&gt; b = a ∙ sin(β) : sin(α)</v>
      </c>
      <c r="T5" s="3" t="str">
        <f>"b = "&amp;F5&amp;" ∙ sin("&amp;ROUND(J5,2)&amp;"°) : sin("&amp;I5&amp;"°) = "&amp;ROUND(G5,2)</f>
        <v>b = 8,58 ∙ sin(95,11°) : sin(48,98°) = 11,33</v>
      </c>
      <c r="U5" t="str">
        <f>"a = "&amp;F5&amp;", c = "&amp;H5&amp;", α = "&amp;I5&amp;"°"</f>
        <v>a = 8,58, c = 6,67, α = 48,98°</v>
      </c>
    </row>
    <row r="6" spans="4:21" ht="12.75">
      <c r="D6">
        <f ca="1" t="shared" si="0"/>
        <v>0</v>
      </c>
      <c r="E6">
        <f t="shared" si="1"/>
        <v>18</v>
      </c>
      <c r="F6" s="14">
        <f ca="1">ROUND(RAND()*6+1,2)</f>
        <v>1.27</v>
      </c>
      <c r="G6" s="14">
        <f ca="1">ROUND(RAND()*6+1,2)+F6</f>
        <v>6</v>
      </c>
      <c r="H6">
        <f>G6*SIN(K6/360*2*PI())/SIN(J6/360*2*PI())</f>
        <v>6.458908864840397</v>
      </c>
      <c r="I6">
        <f>ASIN(F6/G6*SIN(J6/360*2*PI()))*360/2/PI()</f>
        <v>10.915541452594354</v>
      </c>
      <c r="J6" s="14">
        <f ca="1">ROUND(RAND()*60+10,2)</f>
        <v>63.46</v>
      </c>
      <c r="K6">
        <f>180-I6-J6</f>
        <v>105.62445854740562</v>
      </c>
      <c r="L6" s="3" t="s">
        <v>36</v>
      </c>
      <c r="M6" s="3" t="str">
        <f>"a:b = sin(α) : sin(β) =&gt; sin(α) = a : b ∙ sin(β)"</f>
        <v>a:b = sin(α) : sin(β) =&gt; sin(α) = a : b ∙ sin(β)</v>
      </c>
      <c r="N6" s="3" t="str">
        <f>"sin(α) = "&amp;F6&amp;" : "&amp;ROUND(G6,2)&amp;" ∙ sin("&amp;J6&amp;"°) =&gt; α = "&amp;ROUND(I6,2)&amp;"°"</f>
        <v>sin(α) = 1,27 : 6 ∙ sin(63,46°) =&gt; α = 10,92°</v>
      </c>
      <c r="O6" s="3" t="s">
        <v>33</v>
      </c>
      <c r="P6" s="3" t="str">
        <f>"γ = 180° - α - β = 180° - "&amp;F6&amp;"° - "&amp;ROUND(G6,2)&amp;"°"</f>
        <v>γ = 180° - α - β = 180° - 1,27° - 6°</v>
      </c>
      <c r="Q6" s="3" t="str">
        <f>"γ = "&amp;ROUND(K6,2)&amp;"°"</f>
        <v>γ = 105,62°</v>
      </c>
      <c r="R6" s="3" t="s">
        <v>21</v>
      </c>
      <c r="S6" s="3" t="str">
        <f>"c:b = sin(γ) : sin(β) =&gt; c = b ∙ sin(γ) : sin(β)"</f>
        <v>c:b = sin(γ) : sin(β) =&gt; c = b ∙ sin(γ) : sin(β)</v>
      </c>
      <c r="T6" s="3" t="str">
        <f>"c = "&amp;G6&amp;" ∙ sin("&amp;ROUND(K6,2)&amp;"°) : sin("&amp;ROUND(J6,2)&amp;"°) = "&amp;ROUND(H6,2)</f>
        <v>c = 6 ∙ sin(105,62°) : sin(63,46°) = 6,46</v>
      </c>
      <c r="U6" t="str">
        <f>"a = "&amp;F6&amp;", b = "&amp;G6&amp;", β = "&amp;J6&amp;"°"</f>
        <v>a = 1,27, b = 6, β = 63,46°</v>
      </c>
    </row>
    <row r="7" spans="4:21" ht="12.75">
      <c r="D7">
        <f ca="1" t="shared" si="0"/>
        <v>0</v>
      </c>
      <c r="E7">
        <f t="shared" si="1"/>
        <v>18</v>
      </c>
      <c r="F7">
        <f>G7*SIN(I7/360*2*PI())/SIN(J7/360*2*PI())</f>
        <v>12.67324443760302</v>
      </c>
      <c r="G7" s="14">
        <f ca="1">ROUND(RAND()*6+1,2)+H7</f>
        <v>9.77</v>
      </c>
      <c r="H7" s="14">
        <f ca="1">ROUND(RAND()*6+1,2)</f>
        <v>3.54</v>
      </c>
      <c r="I7">
        <f>180-J7-K7</f>
        <v>139.53588702977655</v>
      </c>
      <c r="J7" s="14">
        <f ca="1">ROUND(RAND()*60+10,2)</f>
        <v>30.02</v>
      </c>
      <c r="K7">
        <f>ASIN(H7/G7*SIN(J7/360*2*PI()))*360/2/PI()</f>
        <v>10.444112970223452</v>
      </c>
      <c r="L7" s="3" t="s">
        <v>34</v>
      </c>
      <c r="M7" s="3" t="str">
        <f>"c:b = sin(γ) : sin(β) =&gt; sin(γ) = c : b ∙ sin(β)"</f>
        <v>c:b = sin(γ) : sin(β) =&gt; sin(γ) = c : b ∙ sin(β)</v>
      </c>
      <c r="N7" s="3" t="str">
        <f>"sin(γ) = "&amp;H7&amp;" : "&amp;ROUND(G7,2)&amp;" ∙ sin("&amp;J7&amp;"°) =&gt; γ = "&amp;ROUND(K7,2)&amp;"°"</f>
        <v>sin(γ) = 3,54 : 9,77 ∙ sin(30,02°) =&gt; γ = 10,44°</v>
      </c>
      <c r="O7" s="3" t="s">
        <v>37</v>
      </c>
      <c r="P7" t="str">
        <f>"α = 180° - β - γ = 180° - "&amp;J7&amp;"° - "&amp;ROUND(K7,2)&amp;"°"</f>
        <v>α = 180° - β - γ = 180° - 30,02° - 10,44°</v>
      </c>
      <c r="Q7" t="str">
        <f>"α = "&amp;ROUND(I7,2)&amp;"°"</f>
        <v>α = 139,54°</v>
      </c>
      <c r="R7" s="3" t="s">
        <v>38</v>
      </c>
      <c r="S7" s="3" t="str">
        <f>"a:b = sin(α) : sin(β) =&gt; a = b ∙ sin(α) : sin(β)"</f>
        <v>a:b = sin(α) : sin(β) =&gt; a = b ∙ sin(α) : sin(β)</v>
      </c>
      <c r="T7" s="3" t="str">
        <f>"a = "&amp;G7&amp;" ∙ sin("&amp;ROUND(I7,2)&amp;"°) : sin("&amp;J7&amp;"°) = "&amp;ROUND(F7,2)</f>
        <v>a = 9,77 ∙ sin(139,54°) : sin(30,02°) = 12,67</v>
      </c>
      <c r="U7" t="str">
        <f>"b = "&amp;G7&amp;", c = "&amp;H7&amp;", β = "&amp;J7&amp;"°"</f>
        <v>b = 9,77, c = 3,54, β = 30,02°</v>
      </c>
    </row>
    <row r="8" spans="4:21" ht="12.75">
      <c r="D8">
        <f ca="1" t="shared" si="0"/>
        <v>0</v>
      </c>
      <c r="E8">
        <f t="shared" si="1"/>
        <v>18</v>
      </c>
      <c r="F8" s="14">
        <f ca="1">ROUND(RAND()*6+1,2)</f>
        <v>1.79</v>
      </c>
      <c r="G8" s="15">
        <f>SQRT(F8^2+H8^2-2*F8*H8*COS(J8/360*2*PI()))</f>
        <v>5.235293272951117</v>
      </c>
      <c r="H8" s="14">
        <f ca="1">ROUND(RAND()*6+1,2)</f>
        <v>6.53</v>
      </c>
      <c r="I8">
        <f>ASIN(F8/G8*SIN(J8/360*2*PI()))*360/2/PI()</f>
        <v>12.135166437994222</v>
      </c>
      <c r="J8" s="14">
        <f ca="1">ROUND(RAND()*60+10,2)</f>
        <v>37.94</v>
      </c>
      <c r="K8">
        <f>180-I8-J8</f>
        <v>129.92483356200577</v>
      </c>
      <c r="L8" s="3" t="s">
        <v>26</v>
      </c>
      <c r="M8" s="3" t="str">
        <f>"b² = "&amp;F8&amp;"² + "&amp;H8&amp;"² - 2∙"&amp;F8&amp;"∙"&amp;H8&amp;"∙cos("&amp;J8&amp;"°)"</f>
        <v>b² = 1,79² + 6,53² - 2∙1,79∙6,53∙cos(37,94°)</v>
      </c>
      <c r="N8" s="3" t="str">
        <f>"b = "&amp;ROUND(G8,2)</f>
        <v>b = 5,24</v>
      </c>
      <c r="O8" s="3" t="s">
        <v>31</v>
      </c>
      <c r="P8" s="3" t="str">
        <f>"a:b = sin(α) : sin(β) =&gt; sin(α) = a : b ∙ sin(β)"</f>
        <v>a:b = sin(α) : sin(β) =&gt; sin(α) = a : b ∙ sin(β)</v>
      </c>
      <c r="Q8" s="3" t="str">
        <f>"sin(α) = "&amp;F8&amp;" : "&amp;ROUND(G8,2)&amp;" ∙ sin("&amp;J8&amp;"°) =&gt; α = "&amp;ROUND(I8,2)&amp;"°"</f>
        <v>sin(α) = 1,79 : 5,24 ∙ sin(37,94°) =&gt; α = 12,14°</v>
      </c>
      <c r="R8" s="3" t="s">
        <v>29</v>
      </c>
      <c r="S8" t="str">
        <f>"γ = 180° - α - β = 180° - "&amp;ROUND(I8,2)&amp;"° - "&amp;ROUND(J8,2)&amp;"°"</f>
        <v>γ = 180° - α - β = 180° - 12,14° - 37,94°</v>
      </c>
      <c r="T8" s="3" t="str">
        <f>"γ = "&amp;ROUND(K8,2)&amp;"°"</f>
        <v>γ = 129,92°</v>
      </c>
      <c r="U8" t="str">
        <f>"a = "&amp;F8&amp;", c = "&amp;H8&amp;", β = "&amp;J8&amp;"°"</f>
        <v>a = 1,79, c = 6,53, β = 37,94°</v>
      </c>
    </row>
    <row r="9" spans="4:21" ht="12.75">
      <c r="D9">
        <f ca="1" t="shared" si="0"/>
        <v>0</v>
      </c>
      <c r="E9">
        <f t="shared" si="1"/>
        <v>18</v>
      </c>
      <c r="F9" s="14">
        <f ca="1">ROUND(RAND()*6+1,2)</f>
        <v>1.98</v>
      </c>
      <c r="G9" s="14">
        <f ca="1">ROUND(RAND()*6+1,2)</f>
        <v>6.33</v>
      </c>
      <c r="H9" s="15">
        <f>SQRT(F9^2+G9^2-2*F9*G9*COS(K9/360*2*PI()))</f>
        <v>4.518605623693367</v>
      </c>
      <c r="I9">
        <f>ASIN(F9/H9*SIN(K9/360*2*PI()))*360/2/PI()</f>
        <v>8.573523076559688</v>
      </c>
      <c r="J9">
        <f>180-I9-K9</f>
        <v>151.53647692344032</v>
      </c>
      <c r="K9" s="14">
        <f ca="1">ROUND(RAND()*60+10,2)</f>
        <v>19.89</v>
      </c>
      <c r="L9" s="3" t="s">
        <v>25</v>
      </c>
      <c r="M9" s="3" t="str">
        <f>"c² = "&amp;F9&amp;"² + "&amp;G9&amp;"² - 2∙"&amp;F9&amp;"∙"&amp;G9&amp;"∙cos("&amp;K9&amp;"°)"</f>
        <v>c² = 1,98² + 6,33² - 2∙1,98∙6,33∙cos(19,89°)</v>
      </c>
      <c r="N9" s="3" t="str">
        <f>"c = "&amp;ROUND(H9,2)</f>
        <v>c = 4,52</v>
      </c>
      <c r="O9" s="3" t="s">
        <v>31</v>
      </c>
      <c r="P9" s="3" t="str">
        <f>"a:c = sin(α) : sin(γ) =&gt; sin(α) = a : c ∙ sin(γ)"</f>
        <v>a:c = sin(α) : sin(γ) =&gt; sin(α) = a : c ∙ sin(γ)</v>
      </c>
      <c r="Q9" s="3" t="str">
        <f>"sin(α) = "&amp;F9&amp;" : "&amp;ROUND(H9,2)&amp;" ∙ sin("&amp;K9&amp;"°) =&gt; α = "&amp;ROUND(I9,2)&amp;"°"</f>
        <v>sin(α) = 1,98 : 4,52 ∙ sin(19,89°) =&gt; α = 8,57°</v>
      </c>
      <c r="R9" s="3" t="s">
        <v>30</v>
      </c>
      <c r="S9" t="str">
        <f>"β = 180° - α - γ = 180° - "&amp;ROUND(I9,2)&amp;"° - "&amp;ROUND(K9,2)&amp;"°"</f>
        <v>β = 180° - α - γ = 180° - 8,57° - 19,89°</v>
      </c>
      <c r="T9" s="3" t="str">
        <f>"β = "&amp;ROUND(J9,2)&amp;"°"</f>
        <v>β = 151,54°</v>
      </c>
      <c r="U9" t="str">
        <f>"a = "&amp;F9&amp;", b = "&amp;G9&amp;", γ = "&amp;K9&amp;"°"</f>
        <v>a = 1,98, b = 6,33, γ = 19,89°</v>
      </c>
    </row>
    <row r="10" spans="4:21" ht="12.75">
      <c r="D10">
        <f ca="1" t="shared" si="0"/>
        <v>0</v>
      </c>
      <c r="E10">
        <f t="shared" si="1"/>
        <v>18</v>
      </c>
      <c r="F10">
        <f>H10*SIN(I10/360*2*PI())/SIN(K10/360*2*PI())</f>
        <v>13.223458180970917</v>
      </c>
      <c r="G10" s="14">
        <f ca="1">ROUND(RAND()*6+1,2)</f>
        <v>6.41</v>
      </c>
      <c r="H10" s="14">
        <f ca="1">ROUND(RAND()*6+1,2)+G10</f>
        <v>7.83</v>
      </c>
      <c r="I10">
        <f>180-J10-K10</f>
        <v>136.2099970804486</v>
      </c>
      <c r="J10">
        <f>ASIN(G10/H10*SIN(K10/360*2*PI()))*360/2/PI()</f>
        <v>19.60000291955139</v>
      </c>
      <c r="K10" s="14">
        <f ca="1">ROUND(RAND()*60+10,2)</f>
        <v>24.19</v>
      </c>
      <c r="L10" s="3" t="s">
        <v>32</v>
      </c>
      <c r="M10" s="3" t="str">
        <f>"b:c = sin(β) : sin(γ) =&gt; sin(β) = b : c ∙ sin(γ)"</f>
        <v>b:c = sin(β) : sin(γ) =&gt; sin(β) = b : c ∙ sin(γ)</v>
      </c>
      <c r="N10" s="3" t="str">
        <f>"sin(β) = "&amp;G10&amp;" : "&amp;ROUND(H10,2)&amp;" ∙ sin("&amp;K10&amp;"°) =&gt; β = "&amp;ROUND(J10,2)&amp;"°"</f>
        <v>sin(β) = 6,41 : 7,83 ∙ sin(24,19°) =&gt; β = 19,6°</v>
      </c>
      <c r="O10" s="3" t="s">
        <v>37</v>
      </c>
      <c r="P10" t="str">
        <f>"α = 180° - β - γ = 180° - "&amp;ROUND(J10,2)&amp;"° - "&amp;K10&amp;"°"</f>
        <v>α = 180° - β - γ = 180° - 19,6° - 24,19°</v>
      </c>
      <c r="Q10" t="str">
        <f>"α = "&amp;ROUND(I10,2)&amp;"°"</f>
        <v>α = 136,21°</v>
      </c>
      <c r="R10" s="3" t="s">
        <v>38</v>
      </c>
      <c r="S10" s="3" t="str">
        <f>"a:c = sin(α) : sin(γ) =&gt; a = c ∙ sin(α) : sin(γ)"</f>
        <v>a:c = sin(α) : sin(γ) =&gt; a = c ∙ sin(α) : sin(γ)</v>
      </c>
      <c r="T10" s="3" t="str">
        <f>"a = "&amp;H10&amp;" ∙ sin("&amp;ROUND(I10,2)&amp;"°) : sin("&amp;K10&amp;"°) = "&amp;ROUND(F10,2)</f>
        <v>a = 7,83 ∙ sin(136,21°) : sin(24,19°) = 13,22</v>
      </c>
      <c r="U10" t="str">
        <f>"b = "&amp;G10&amp;", c = "&amp;H10&amp;", γ = "&amp;K10&amp;"°"</f>
        <v>b = 6,41, c = 7,83, γ = 24,19°</v>
      </c>
    </row>
    <row r="11" spans="4:21" ht="12.75">
      <c r="D11">
        <f ca="1" t="shared" si="0"/>
        <v>0.27930946918661337</v>
      </c>
      <c r="E11">
        <f t="shared" si="1"/>
        <v>13</v>
      </c>
      <c r="F11" s="14">
        <f ca="1">ROUND(RAND()*6+1,2)</f>
        <v>6</v>
      </c>
      <c r="G11">
        <f>H11*SIN(J11/360*2*PI())/SIN(K11/360*2*PI())</f>
        <v>13.20393152847737</v>
      </c>
      <c r="H11" s="14">
        <f ca="1">ROUND(RAND()*6+1,2)+F11</f>
        <v>11.969999999999999</v>
      </c>
      <c r="I11">
        <f>ASIN(F11/H11*SIN(K11/360*2*PI()))*360/2/PI()</f>
        <v>27.009717854207967</v>
      </c>
      <c r="J11">
        <f>180-K11-I11</f>
        <v>88.03028214579204</v>
      </c>
      <c r="K11" s="14">
        <f ca="1">ROUND(RAND()*60+10,2)</f>
        <v>64.96</v>
      </c>
      <c r="L11" s="3" t="s">
        <v>36</v>
      </c>
      <c r="M11" s="3" t="str">
        <f>"a:c = sin(α) : sin(γ) =&gt; sin(α) = a : c ∙ sin(γ)"</f>
        <v>a:c = sin(α) : sin(γ) =&gt; sin(α) = a : c ∙ sin(γ)</v>
      </c>
      <c r="N11" s="3" t="str">
        <f>"sin(α) = "&amp;F11&amp;" : "&amp;ROUND(H11,2)&amp;" ∙ sin("&amp;K11&amp;"°) =&gt; α = "&amp;ROUND(I11,2)&amp;"°"</f>
        <v>sin(α) = 6 : 11,97 ∙ sin(64,96°) =&gt; α = 27,01°</v>
      </c>
      <c r="O11" s="3" t="s">
        <v>35</v>
      </c>
      <c r="P11" t="str">
        <f>"β = 180° - α - γ = 180° - "&amp;ROUND(I11,2)&amp;"° - "&amp;ROUND(K11,2)&amp;"°"</f>
        <v>β = 180° - α - γ = 180° - 27,01° - 64,96°</v>
      </c>
      <c r="Q11" t="str">
        <f>"β = "&amp;ROUND(J11,2)&amp;"°"</f>
        <v>β = 88,03°</v>
      </c>
      <c r="R11" s="3" t="s">
        <v>22</v>
      </c>
      <c r="S11" s="3" t="str">
        <f>"b:c = sin(β) : sin(γ) =&gt; b = c ∙ sin(β) : sin(γ)"</f>
        <v>b:c = sin(β) : sin(γ) =&gt; b = c ∙ sin(β) : sin(γ)</v>
      </c>
      <c r="T11" s="3" t="str">
        <f>"b = "&amp;H11&amp;" ∙ sin("&amp;ROUND(J11,2)&amp;"°) : sin("&amp;ROUND(K11,2)&amp;"°) = "&amp;ROUND(G11,2)</f>
        <v>b = 11,97 ∙ sin(88,03°) : sin(64,96°) = 13,2</v>
      </c>
      <c r="U11" t="str">
        <f>"a = "&amp;F11&amp;", c = "&amp;H11&amp;", γ = "&amp;K11&amp;"°"</f>
        <v>a = 6, c = 11,97, γ = 64,96°</v>
      </c>
    </row>
    <row r="12" spans="4:21" ht="12.75">
      <c r="D12">
        <f ca="1" t="shared" si="0"/>
        <v>0</v>
      </c>
      <c r="E12">
        <f t="shared" si="1"/>
        <v>18</v>
      </c>
      <c r="F12" s="14">
        <f ca="1">ROUND(RAND()*6+1,2)</f>
        <v>5.34</v>
      </c>
      <c r="G12">
        <f>F12*SIN(J12/360*2*PI())/SIN(I12/360*2*PI())</f>
        <v>2.016779512267006</v>
      </c>
      <c r="H12">
        <f>G12*SIN(K12/360*2*PI())/SIN(J12/360*2*PI())</f>
        <v>6.40223828328284</v>
      </c>
      <c r="I12" s="14">
        <f aca="true" ca="1" t="shared" si="2" ref="I12:K20">ROUND(RAND()*60+10,2)</f>
        <v>50.17</v>
      </c>
      <c r="J12" s="14">
        <f ca="1" t="shared" si="2"/>
        <v>16.86</v>
      </c>
      <c r="K12">
        <f>180-I12-J12</f>
        <v>112.96999999999998</v>
      </c>
      <c r="L12" s="3" t="s">
        <v>16</v>
      </c>
      <c r="M12" t="str">
        <f>"γ = 180° - α - β = 180° - "&amp;I12&amp;"° - "&amp;J12&amp;"°"</f>
        <v>γ = 180° - α - β = 180° - 50,17° - 16,86°</v>
      </c>
      <c r="N12" s="3" t="str">
        <f>"γ = "&amp;K12&amp;"°"</f>
        <v>γ = 112,97°</v>
      </c>
      <c r="O12" s="3" t="s">
        <v>20</v>
      </c>
      <c r="P12" s="3" t="str">
        <f>"b:a = sin(β) : sin(α) =&gt; b = a ∙ sin(β) : sin(α)"</f>
        <v>b:a = sin(β) : sin(α) =&gt; b = a ∙ sin(β) : sin(α)</v>
      </c>
      <c r="Q12" s="3" t="str">
        <f>"b = "&amp;F12&amp;" ∙ sin("&amp;J12&amp;"°) : sin("&amp;I12&amp;"°) = "&amp;ROUND(G12,2)</f>
        <v>b = 5,34 ∙ sin(16,86°) : sin(50,17°) = 2,02</v>
      </c>
      <c r="R12" s="3" t="s">
        <v>21</v>
      </c>
      <c r="S12" s="3" t="str">
        <f>"c:a = sin(γ) : sin(α) =&gt; c = a ∙ sin(γ) : sin(α)"</f>
        <v>c:a = sin(γ) : sin(α) =&gt; c = a ∙ sin(γ) : sin(α)</v>
      </c>
      <c r="T12" s="3" t="str">
        <f>"c = "&amp;F12&amp;" ∙ sin("&amp;K12&amp;"°) : sin("&amp;I12&amp;"°) = "&amp;ROUND(H12,2)</f>
        <v>c = 5,34 ∙ sin(112,97°) : sin(50,17°) = 6,4</v>
      </c>
      <c r="U12" t="str">
        <f>"a = "&amp;F12&amp;", α = "&amp;I12&amp;"°, β = "&amp;J12&amp;"°"</f>
        <v>a = 5,34, α = 50,17°, β = 16,86°</v>
      </c>
    </row>
    <row r="13" spans="4:21" ht="12.75">
      <c r="D13">
        <f ca="1" t="shared" si="0"/>
        <v>0.2226803072615916</v>
      </c>
      <c r="E13">
        <f t="shared" si="1"/>
        <v>15</v>
      </c>
      <c r="F13">
        <f>G13*SIN(I13/360*2*PI())/SIN(J13/360*2*PI())</f>
        <v>3.9082532081454278</v>
      </c>
      <c r="G13" s="14">
        <f ca="1">ROUND(RAND()*6+1,2)</f>
        <v>4.76</v>
      </c>
      <c r="H13" s="3">
        <f>G13*SIN(K13/360*2*PI())/SIN(J13/360*2*PI())</f>
        <v>4.76486190538641</v>
      </c>
      <c r="I13" s="14">
        <f ca="1" t="shared" si="2"/>
        <v>48.45</v>
      </c>
      <c r="J13" s="14">
        <f ca="1" t="shared" si="2"/>
        <v>65.71</v>
      </c>
      <c r="K13">
        <f>180-I13-J13</f>
        <v>65.84000000000002</v>
      </c>
      <c r="L13" s="3" t="s">
        <v>16</v>
      </c>
      <c r="M13" t="str">
        <f>"γ = 180° - α - β = 180° - "&amp;I13&amp;"° - "&amp;J13&amp;"°"</f>
        <v>γ = 180° - α - β = 180° - 48,45° - 65,71°</v>
      </c>
      <c r="N13" s="3" t="str">
        <f>"γ = "&amp;K13&amp;"°"</f>
        <v>γ = 65,84°</v>
      </c>
      <c r="O13" s="3" t="s">
        <v>19</v>
      </c>
      <c r="P13" s="3" t="str">
        <f>"a:b = sin(α) : sin(β) =&gt; a = b ∙ sin(α) : sin(β)"</f>
        <v>a:b = sin(α) : sin(β) =&gt; a = b ∙ sin(α) : sin(β)</v>
      </c>
      <c r="Q13" s="3" t="str">
        <f>"a = "&amp;G13&amp;" ∙ sin("&amp;I13&amp;"°) : sin("&amp;J13&amp;"°) = "&amp;ROUND(F13,2)</f>
        <v>a = 4,76 ∙ sin(48,45°) : sin(65,71°) = 3,91</v>
      </c>
      <c r="R13" s="3" t="s">
        <v>21</v>
      </c>
      <c r="S13" s="3" t="str">
        <f>"c:b = sin(γ) : sin(β) =&gt; c = b ∙ sin(γ) : sin(β)"</f>
        <v>c:b = sin(γ) : sin(β) =&gt; c = b ∙ sin(γ) : sin(β)</v>
      </c>
      <c r="T13" s="3" t="str">
        <f>"c = "&amp;G13&amp;" ∙ sin("&amp;K13&amp;"°) : sin("&amp;J13&amp;"°) = "&amp;ROUND(H13,2)</f>
        <v>c = 4,76 ∙ sin(65,84°) : sin(65,71°) = 4,76</v>
      </c>
      <c r="U13" t="str">
        <f>"b = "&amp;G13&amp;", α = "&amp;I13&amp;"°, β = "&amp;J13&amp;"°"</f>
        <v>b = 4,76, α = 48,45°, β = 65,71°</v>
      </c>
    </row>
    <row r="14" spans="4:21" ht="12.75">
      <c r="D14">
        <f ca="1" t="shared" si="0"/>
        <v>0</v>
      </c>
      <c r="E14">
        <f t="shared" si="1"/>
        <v>18</v>
      </c>
      <c r="F14">
        <f>H14*SIN(I14/360*2*PI())/SIN(K14/360*2*PI())</f>
        <v>0.8520037260687401</v>
      </c>
      <c r="G14">
        <f>H14*SIN(J14/360*2*PI())/SIN(K14/360*2*PI())</f>
        <v>1.5330879304466567</v>
      </c>
      <c r="H14" s="14">
        <f ca="1">ROUND(RAND()*6+1,2)</f>
        <v>2.08</v>
      </c>
      <c r="I14" s="14">
        <f ca="1" t="shared" si="2"/>
        <v>21.08</v>
      </c>
      <c r="J14" s="14">
        <f ca="1" t="shared" si="2"/>
        <v>40.33</v>
      </c>
      <c r="K14">
        <f>180-I14-J14</f>
        <v>118.59000000000002</v>
      </c>
      <c r="L14" s="3" t="s">
        <v>16</v>
      </c>
      <c r="M14" t="str">
        <f>"γ = 180° - α - β = 180° - "&amp;I14&amp;"° - "&amp;J14&amp;"°"</f>
        <v>γ = 180° - α - β = 180° - 21,08° - 40,33°</v>
      </c>
      <c r="N14" s="3" t="str">
        <f>"γ = "&amp;K14&amp;"°"</f>
        <v>γ = 118,59°</v>
      </c>
      <c r="O14" s="3" t="s">
        <v>19</v>
      </c>
      <c r="P14" s="3" t="str">
        <f>"a:c = sin(α) : sin(γ) =&gt; a = c ∙ sin(α) : sin(γ)"</f>
        <v>a:c = sin(α) : sin(γ) =&gt; a = c ∙ sin(α) : sin(γ)</v>
      </c>
      <c r="Q14" s="3" t="str">
        <f>"a = "&amp;H14&amp;" ∙ sin("&amp;I14&amp;"°) : sin("&amp;K14&amp;"°) = "&amp;ROUND(F14,2)</f>
        <v>a = 2,08 ∙ sin(21,08°) : sin(118,59°) = 0,85</v>
      </c>
      <c r="R14" s="3" t="s">
        <v>22</v>
      </c>
      <c r="S14" s="3" t="str">
        <f>"b:c = sin(β) : sin(γ) =&gt; b = c ∙ sin(β) : sin(γ)"</f>
        <v>b:c = sin(β) : sin(γ) =&gt; b = c ∙ sin(β) : sin(γ)</v>
      </c>
      <c r="T14" s="3" t="str">
        <f>"b = "&amp;H14&amp;" ∙ sin("&amp;J14&amp;"°) : sin("&amp;K14&amp;"°) = "&amp;ROUND(G14,2)</f>
        <v>b = 2,08 ∙ sin(40,33°) : sin(118,59°) = 1,53</v>
      </c>
      <c r="U14" t="str">
        <f>"c = "&amp;H14&amp;", α = "&amp;I14&amp;"°, β = "&amp;J14&amp;"°"</f>
        <v>c = 2,08, α = 21,08°, β = 40,33°</v>
      </c>
    </row>
    <row r="15" spans="4:21" ht="12.75">
      <c r="D15">
        <f ca="1" t="shared" si="0"/>
        <v>0.6371639913428863</v>
      </c>
      <c r="E15">
        <f t="shared" si="1"/>
        <v>6</v>
      </c>
      <c r="F15" s="14">
        <f ca="1">ROUND(RAND()*6+1,2)</f>
        <v>3.29</v>
      </c>
      <c r="G15">
        <f>F15*SIN(J15/360*2*PI())/SIN(I15/360*2*PI())</f>
        <v>2.368768577863928</v>
      </c>
      <c r="H15">
        <f>G15*SIN(K15/360*2*PI())/SIN(J15/360*2*PI())</f>
        <v>3.1137686235401496</v>
      </c>
      <c r="I15">
        <f>180-J15-K15</f>
        <v>72.31</v>
      </c>
      <c r="J15" s="14">
        <f ca="1" t="shared" si="2"/>
        <v>43.31</v>
      </c>
      <c r="K15" s="14">
        <f ca="1" t="shared" si="2"/>
        <v>64.38</v>
      </c>
      <c r="L15" s="3" t="s">
        <v>17</v>
      </c>
      <c r="M15" t="str">
        <f>"α = 180° - β - γ = 180° - "&amp;J15&amp;"° - "&amp;K15&amp;"°"</f>
        <v>α = 180° - β - γ = 180° - 43,31° - 64,38°</v>
      </c>
      <c r="N15" t="str">
        <f>"α = "&amp;I15&amp;"°"</f>
        <v>α = 72,31°</v>
      </c>
      <c r="O15" s="3" t="s">
        <v>20</v>
      </c>
      <c r="P15" s="3" t="str">
        <f>"b:a = sin(β) : sin(α) =&gt; b = a ∙ sin(β) : sin(α)"</f>
        <v>b:a = sin(β) : sin(α) =&gt; b = a ∙ sin(β) : sin(α)</v>
      </c>
      <c r="Q15" s="3" t="str">
        <f>"b = "&amp;F15&amp;" ∙ sin("&amp;J15&amp;"°) : sin("&amp;I15&amp;"°) = "&amp;ROUND(G15,2)</f>
        <v>b = 3,29 ∙ sin(43,31°) : sin(72,31°) = 2,37</v>
      </c>
      <c r="R15" s="3" t="s">
        <v>21</v>
      </c>
      <c r="S15" s="3" t="str">
        <f>"c:a = sin(γ) : sin(α) =&gt; c = a ∙ sin(γ) : sin(α)"</f>
        <v>c:a = sin(γ) : sin(α) =&gt; c = a ∙ sin(γ) : sin(α)</v>
      </c>
      <c r="T15" s="3" t="str">
        <f>"c = "&amp;F15&amp;" ∙ sin("&amp;K15&amp;"°) : sin("&amp;I15&amp;"°) = "&amp;ROUND(H15,2)</f>
        <v>c = 3,29 ∙ sin(64,38°) : sin(72,31°) = 3,11</v>
      </c>
      <c r="U15" t="str">
        <f>"a = "&amp;F15&amp;", β = "&amp;J15&amp;"°, γ = "&amp;K15&amp;"°"</f>
        <v>a = 3,29, β = 43,31°, γ = 64,38°</v>
      </c>
    </row>
    <row r="16" spans="4:21" ht="12.75">
      <c r="D16">
        <f ca="1" t="shared" si="0"/>
        <v>0.487483722506439</v>
      </c>
      <c r="E16">
        <f t="shared" si="1"/>
        <v>10</v>
      </c>
      <c r="F16">
        <f>G16*SIN(I16/360*2*PI())/SIN(J16/360*2*PI())</f>
        <v>4.173593248550127</v>
      </c>
      <c r="G16" s="14">
        <f ca="1">ROUND(RAND()*6+1,2)</f>
        <v>4.06</v>
      </c>
      <c r="H16" s="3">
        <f>G16*SIN(K16/360*2*PI())/SIN(J16/360*2*PI())</f>
        <v>3.4225124201577777</v>
      </c>
      <c r="I16">
        <f>180-J16-K16</f>
        <v>67.18</v>
      </c>
      <c r="J16" s="14">
        <f ca="1" t="shared" si="2"/>
        <v>63.72</v>
      </c>
      <c r="K16" s="14">
        <f ca="1" t="shared" si="2"/>
        <v>49.1</v>
      </c>
      <c r="L16" s="3" t="s">
        <v>17</v>
      </c>
      <c r="M16" t="str">
        <f>"α = 180° - β - γ = 180° - "&amp;J16&amp;"° - "&amp;K16&amp;"°"</f>
        <v>α = 180° - β - γ = 180° - 63,72° - 49,1°</v>
      </c>
      <c r="N16" t="str">
        <f>"α = "&amp;I16&amp;"°"</f>
        <v>α = 67,18°</v>
      </c>
      <c r="O16" s="3" t="s">
        <v>19</v>
      </c>
      <c r="P16" s="3" t="str">
        <f>"a:b = sin(α) : sin(β) =&gt; a = b ∙ sin(α) : sin(β)"</f>
        <v>a:b = sin(α) : sin(β) =&gt; a = b ∙ sin(α) : sin(β)</v>
      </c>
      <c r="Q16" s="3" t="str">
        <f>"a = "&amp;G16&amp;" ∙ sin("&amp;I16&amp;"°) : sin("&amp;J16&amp;"°) = "&amp;ROUND(F16,2)</f>
        <v>a = 4,06 ∙ sin(67,18°) : sin(63,72°) = 4,17</v>
      </c>
      <c r="R16" s="3" t="s">
        <v>21</v>
      </c>
      <c r="S16" s="3" t="str">
        <f>"c:b = sin(γ) : sin(β) =&gt; c = b ∙ sin(γ) : sin(β)"</f>
        <v>c:b = sin(γ) : sin(β) =&gt; c = b ∙ sin(γ) : sin(β)</v>
      </c>
      <c r="T16" s="3" t="str">
        <f>"c = "&amp;G16&amp;" ∙ sin("&amp;K16&amp;"°) : sin("&amp;J16&amp;"°) = "&amp;ROUND(H16,2)</f>
        <v>c = 4,06 ∙ sin(49,1°) : sin(63,72°) = 3,42</v>
      </c>
      <c r="U16" t="str">
        <f>"b = "&amp;G16&amp;", β = "&amp;J16&amp;"°, γ = "&amp;K16&amp;"°"</f>
        <v>b = 4,06, β = 63,72°, γ = 49,1°</v>
      </c>
    </row>
    <row r="17" spans="4:21" ht="12.75">
      <c r="D17">
        <f ca="1" t="shared" si="0"/>
        <v>0</v>
      </c>
      <c r="E17">
        <f t="shared" si="1"/>
        <v>18</v>
      </c>
      <c r="F17">
        <f>H17*SIN(I17/360*2*PI())/SIN(K17/360*2*PI())</f>
        <v>7.6787399089090504</v>
      </c>
      <c r="G17">
        <f>H17*SIN(J17/360*2*PI())/SIN(K17/360*2*PI())</f>
        <v>2.1605128035680674</v>
      </c>
      <c r="H17" s="14">
        <f ca="1">ROUND(RAND()*6+1,2)</f>
        <v>6.17</v>
      </c>
      <c r="I17">
        <f>180-J17-K17</f>
        <v>127.49</v>
      </c>
      <c r="J17" s="14">
        <f ca="1" t="shared" si="2"/>
        <v>12.9</v>
      </c>
      <c r="K17" s="14">
        <f ca="1" t="shared" si="2"/>
        <v>39.61</v>
      </c>
      <c r="L17" s="3" t="s">
        <v>17</v>
      </c>
      <c r="M17" t="str">
        <f>"α = 180° - β - γ = 180° - "&amp;J17&amp;"° - "&amp;K17&amp;"°"</f>
        <v>α = 180° - β - γ = 180° - 12,9° - 39,61°</v>
      </c>
      <c r="N17" t="str">
        <f>"α = "&amp;I17&amp;"°"</f>
        <v>α = 127,49°</v>
      </c>
      <c r="O17" s="3" t="s">
        <v>19</v>
      </c>
      <c r="P17" s="3" t="str">
        <f>"a:c = sin(α) : sin(γ) =&gt; a = c ∙ sin(α) : sin(γ)"</f>
        <v>a:c = sin(α) : sin(γ) =&gt; a = c ∙ sin(α) : sin(γ)</v>
      </c>
      <c r="Q17" s="3" t="str">
        <f>"a = "&amp;H17&amp;" ∙ sin("&amp;I17&amp;"°) : sin("&amp;K17&amp;"°) = "&amp;ROUND(F17,2)</f>
        <v>a = 6,17 ∙ sin(127,49°) : sin(39,61°) = 7,68</v>
      </c>
      <c r="R17" s="3" t="s">
        <v>22</v>
      </c>
      <c r="S17" s="3" t="str">
        <f>"b:c = sin(β) : sin(γ) =&gt; b = c ∙ sin(β) : sin(γ)"</f>
        <v>b:c = sin(β) : sin(γ) =&gt; b = c ∙ sin(β) : sin(γ)</v>
      </c>
      <c r="T17" s="3" t="str">
        <f>"b = "&amp;H17&amp;" ∙ sin("&amp;J17&amp;"°) : sin("&amp;K17&amp;"°) = "&amp;ROUND(G17,2)</f>
        <v>b = 6,17 ∙ sin(12,9°) : sin(39,61°) = 2,16</v>
      </c>
      <c r="U17" t="str">
        <f>"c = "&amp;H17&amp;", β = "&amp;J17&amp;"°, γ = "&amp;K17&amp;"°"</f>
        <v>c = 6,17, β = 12,9°, γ = 39,61°</v>
      </c>
    </row>
    <row r="18" spans="4:21" ht="14.25">
      <c r="D18">
        <f ca="1" t="shared" si="0"/>
        <v>0.12356217987211005</v>
      </c>
      <c r="E18">
        <f t="shared" si="1"/>
        <v>17</v>
      </c>
      <c r="F18" s="14">
        <f ca="1">ROUND(RAND()*6+1,2)</f>
        <v>1.82</v>
      </c>
      <c r="G18">
        <f>F18*SIN(J18/360*2*PI())/SIN(I18/360*2*PI())</f>
        <v>1.7769625979218695</v>
      </c>
      <c r="H18">
        <f>G18*SIN(K18/360*2*PI())/SIN(J18/360*2*PI())</f>
        <v>1.3387236369730535</v>
      </c>
      <c r="I18" s="14">
        <f ca="1" t="shared" si="2"/>
        <v>69.87</v>
      </c>
      <c r="J18" s="13">
        <f>180-I18-K18</f>
        <v>66.44999999999999</v>
      </c>
      <c r="K18" s="14">
        <f ca="1" t="shared" si="2"/>
        <v>43.68</v>
      </c>
      <c r="L18" s="3" t="s">
        <v>18</v>
      </c>
      <c r="M18" t="str">
        <f>"β = 180° - α - γ = 180° - "&amp;I18&amp;"° - "&amp;K18&amp;"°"</f>
        <v>β = 180° - α - γ = 180° - 69,87° - 43,68°</v>
      </c>
      <c r="N18" t="str">
        <f>"β = "&amp;J18&amp;"°"</f>
        <v>β = 66,45°</v>
      </c>
      <c r="O18" s="3" t="s">
        <v>20</v>
      </c>
      <c r="P18" s="3" t="str">
        <f>"b:a = sin(β) : sin(α) =&gt; b = a ∙ sin(β) : sin(α)"</f>
        <v>b:a = sin(β) : sin(α) =&gt; b = a ∙ sin(β) : sin(α)</v>
      </c>
      <c r="Q18" s="3" t="str">
        <f>"b = "&amp;F18&amp;" ∙ sin("&amp;J18&amp;"°) : sin("&amp;I18&amp;"°) = "&amp;ROUND(G18,2)</f>
        <v>b = 1,82 ∙ sin(66,45°) : sin(69,87°) = 1,78</v>
      </c>
      <c r="R18" s="3" t="s">
        <v>21</v>
      </c>
      <c r="S18" s="3" t="str">
        <f>"c:a = sin(γ) : sin(α) =&gt; c = a ∙ sin(γ) : sin(α)"</f>
        <v>c:a = sin(γ) : sin(α) =&gt; c = a ∙ sin(γ) : sin(α)</v>
      </c>
      <c r="T18" s="3" t="str">
        <f>"c = "&amp;F18&amp;" ∙ sin("&amp;K18&amp;"°) : sin("&amp;I18&amp;"°) = "&amp;ROUND(H18,2)</f>
        <v>c = 1,82 ∙ sin(43,68°) : sin(69,87°) = 1,34</v>
      </c>
      <c r="U18" t="str">
        <f>"a = "&amp;F18&amp;", α = "&amp;I18&amp;"°, γ = "&amp;K18&amp;"°"</f>
        <v>a = 1,82, α = 69,87°, γ = 43,68°</v>
      </c>
    </row>
    <row r="19" spans="4:21" ht="14.25">
      <c r="D19">
        <f ca="1" t="shared" si="0"/>
        <v>0</v>
      </c>
      <c r="E19">
        <f t="shared" si="1"/>
        <v>18</v>
      </c>
      <c r="F19">
        <f>G19*SIN(I19/360*2*PI())/SIN(J19/360*2*PI())</f>
        <v>2.605870961852741</v>
      </c>
      <c r="G19" s="14">
        <f ca="1">ROUND(RAND()*6+1,2)</f>
        <v>6.23</v>
      </c>
      <c r="H19" s="3">
        <f>G19*SIN(K19/360*2*PI())/SIN(J19/360*2*PI())</f>
        <v>3.8285244577265347</v>
      </c>
      <c r="I19" s="14">
        <f ca="1" t="shared" si="2"/>
        <v>11.89</v>
      </c>
      <c r="J19" s="13">
        <f>180-I19-K19</f>
        <v>150.49</v>
      </c>
      <c r="K19" s="14">
        <f ca="1" t="shared" si="2"/>
        <v>17.62</v>
      </c>
      <c r="L19" s="3" t="s">
        <v>18</v>
      </c>
      <c r="M19" t="str">
        <f>"β = 180° - α - γ = 180° - "&amp;I19&amp;"° - "&amp;K19&amp;"°"</f>
        <v>β = 180° - α - γ = 180° - 11,89° - 17,62°</v>
      </c>
      <c r="N19" t="str">
        <f>"β = "&amp;J19&amp;"°"</f>
        <v>β = 150,49°</v>
      </c>
      <c r="O19" s="3" t="s">
        <v>19</v>
      </c>
      <c r="P19" s="3" t="str">
        <f>"a:b = sin(α) : sin(β) =&gt; a = b ∙ sin(α) : sin(β)"</f>
        <v>a:b = sin(α) : sin(β) =&gt; a = b ∙ sin(α) : sin(β)</v>
      </c>
      <c r="Q19" s="3" t="str">
        <f>"a = "&amp;G19&amp;" ∙ sin("&amp;I19&amp;"°) : sin("&amp;J19&amp;"°) = "&amp;ROUND(F19,2)</f>
        <v>a = 6,23 ∙ sin(11,89°) : sin(150,49°) = 2,61</v>
      </c>
      <c r="R19" s="3" t="s">
        <v>21</v>
      </c>
      <c r="S19" s="3" t="str">
        <f>"c:b = sin(γ) : sin(β) =&gt; c = b ∙ sin(γ) : sin(β)"</f>
        <v>c:b = sin(γ) : sin(β) =&gt; c = b ∙ sin(γ) : sin(β)</v>
      </c>
      <c r="T19" s="3" t="str">
        <f>"c = "&amp;G19&amp;" ∙ sin("&amp;K19&amp;"°) : sin("&amp;J19&amp;"°) = "&amp;ROUND(H19,2)</f>
        <v>c = 6,23 ∙ sin(17,62°) : sin(150,49°) = 3,83</v>
      </c>
      <c r="U19" t="str">
        <f>"b = "&amp;G19&amp;", α = "&amp;I19&amp;"°, γ = "&amp;K19&amp;"°"</f>
        <v>b = 6,23, α = 11,89°, γ = 17,62°</v>
      </c>
    </row>
    <row r="20" spans="4:21" ht="14.25">
      <c r="D20">
        <f ca="1" t="shared" si="0"/>
        <v>0</v>
      </c>
      <c r="E20">
        <f t="shared" si="1"/>
        <v>18</v>
      </c>
      <c r="F20">
        <f>H20*SIN(I20/360*2*PI())/SIN(K20/360*2*PI())</f>
        <v>2.310257143331107</v>
      </c>
      <c r="G20">
        <f>H20*SIN(J20/360*2*PI())/SIN(K20/360*2*PI())</f>
        <v>3.1345968678033356</v>
      </c>
      <c r="H20" s="14">
        <f ca="1">ROUND(RAND()*6+1,2)</f>
        <v>1.47</v>
      </c>
      <c r="I20" s="14">
        <f ca="1" t="shared" si="2"/>
        <v>43.82</v>
      </c>
      <c r="J20" s="13">
        <f>180-I20-K20</f>
        <v>110.04</v>
      </c>
      <c r="K20" s="14">
        <f ca="1" t="shared" si="2"/>
        <v>26.14</v>
      </c>
      <c r="L20" s="3" t="s">
        <v>18</v>
      </c>
      <c r="M20" t="str">
        <f>"β = 180° - α - γ = 180° - "&amp;I20&amp;"° - "&amp;K20&amp;"°"</f>
        <v>β = 180° - α - γ = 180° - 43,82° - 26,14°</v>
      </c>
      <c r="N20" t="str">
        <f>"β = "&amp;J20&amp;"°"</f>
        <v>β = 110,04°</v>
      </c>
      <c r="O20" s="3" t="s">
        <v>19</v>
      </c>
      <c r="P20" s="3" t="str">
        <f>"a:c = sin(α) : sin(γ) =&gt; a = c ∙ sin(α) : sin(γ)"</f>
        <v>a:c = sin(α) : sin(γ) =&gt; a = c ∙ sin(α) : sin(γ)</v>
      </c>
      <c r="Q20" s="3" t="str">
        <f>"a = "&amp;H20&amp;" ∙ sin("&amp;I20&amp;"°) : sin("&amp;K20&amp;"°) = "&amp;ROUND(F20,2)</f>
        <v>a = 1,47 ∙ sin(43,82°) : sin(26,14°) = 2,31</v>
      </c>
      <c r="R20" s="3" t="s">
        <v>22</v>
      </c>
      <c r="S20" s="3" t="str">
        <f>"b:c = sin(β) : sin(γ) =&gt; b = c ∙ sin(β) : sin(γ)"</f>
        <v>b:c = sin(β) : sin(γ) =&gt; b = c ∙ sin(β) : sin(γ)</v>
      </c>
      <c r="T20" s="3" t="str">
        <f>"b = "&amp;H20&amp;" ∙ sin("&amp;J20&amp;"°) : sin("&amp;K20&amp;"°) = "&amp;ROUND(G20,2)</f>
        <v>b = 1,47 ∙ sin(110,04°) : sin(26,14°) = 3,13</v>
      </c>
      <c r="U20" t="str">
        <f>"c = "&amp;H20&amp;", α = "&amp;I20&amp;"°, γ = "&amp;K20&amp;"°"</f>
        <v>c = 1,47, α = 43,82°, γ = 26,14°</v>
      </c>
    </row>
    <row r="21" spans="4:21" ht="12.75">
      <c r="D21">
        <f ca="1" t="shared" si="0"/>
        <v>0</v>
      </c>
      <c r="E21">
        <f t="shared" si="1"/>
        <v>18</v>
      </c>
      <c r="F21" s="14">
        <f ca="1">ROUND(RAND()*6+1,2)+G21</f>
        <v>4.970000000000001</v>
      </c>
      <c r="G21" s="14">
        <f ca="1">ROUND(RAND()*6+1,2)</f>
        <v>1.87</v>
      </c>
      <c r="H21">
        <f>G21*SIN(K21/360*2*PI())/SIN(J21/360*2*PI())</f>
        <v>6.062517534381744</v>
      </c>
      <c r="I21" s="14">
        <f ca="1">ROUND(RAND()*60+10,2)</f>
        <v>46.7</v>
      </c>
      <c r="J21">
        <f>ASIN(G21/F21*SIN(I21/360*2*PI()))*360/2/PI()</f>
        <v>15.892301420590773</v>
      </c>
      <c r="K21">
        <f>180-I21-J21</f>
        <v>117.40769857940924</v>
      </c>
      <c r="L21" s="3" t="s">
        <v>32</v>
      </c>
      <c r="M21" s="3" t="str">
        <f>"b:a = sin(β) : sin(α) =&gt; sin(β) = b : a ∙ sin(α)"</f>
        <v>b:a = sin(β) : sin(α) =&gt; sin(β) = b : a ∙ sin(α)</v>
      </c>
      <c r="N21" s="3" t="str">
        <f>"sin(β) = "&amp;G21&amp;" : "&amp;ROUND(F21,2)&amp;" ∙ sin("&amp;I21&amp;"°) =&gt; β = "&amp;ROUND(J21,2)&amp;"°"</f>
        <v>sin(β) = 1,87 : 4,97 ∙ sin(46,7°) =&gt; β = 15,89°</v>
      </c>
      <c r="O21" s="3" t="s">
        <v>33</v>
      </c>
      <c r="P21" s="3" t="str">
        <f>"γ = 180° - α - β = 180° - "&amp;ROUND(I21,2)&amp;"° - "&amp;ROUND(J21,2)&amp;"°"</f>
        <v>γ = 180° - α - β = 180° - 46,7° - 15,89°</v>
      </c>
      <c r="Q21" s="3" t="str">
        <f>"γ = "&amp;ROUND(K21,2)&amp;"°"</f>
        <v>γ = 117,41°</v>
      </c>
      <c r="R21" s="3" t="s">
        <v>21</v>
      </c>
      <c r="S21" s="3" t="str">
        <f>"c:a = sin(γ) : sin(α) =&gt; c = a ∙ sin(γ) : sin(α)"</f>
        <v>c:a = sin(γ) : sin(α) =&gt; c = a ∙ sin(γ) : sin(α)</v>
      </c>
      <c r="T21" s="3" t="str">
        <f>"c = "&amp;F21&amp;" ∙ sin("&amp;ROUND(K21,2)&amp;"°) : sin("&amp;ROUND(I21,2)&amp;"°) = "&amp;ROUND(H21,2)</f>
        <v>c = 4,97 ∙ sin(117,41°) : sin(46,7°) = 6,06</v>
      </c>
      <c r="U21" t="str">
        <f>"a = "&amp;F21&amp;", b = "&amp;G21&amp;", α = "&amp;I21&amp;"°"</f>
        <v>a = 4,97, b = 1,87, α = 46,7°</v>
      </c>
    </row>
    <row r="22" spans="4:21" ht="12.75">
      <c r="D22">
        <f ca="1">IF(AND(I22&lt;90,J22&lt;90,K22&lt;90),RAND(),0)</f>
        <v>0.655128127171949</v>
      </c>
      <c r="E22">
        <f t="shared" si="1"/>
        <v>5</v>
      </c>
      <c r="F22" s="14">
        <f ca="1">ROUND(RAND()*6+1,2)+G22</f>
        <v>7.28</v>
      </c>
      <c r="G22" s="14">
        <f ca="1">ROUND(RAND()*6+1,2)</f>
        <v>3.89</v>
      </c>
      <c r="H22">
        <f>G22*SIN(K22/360*2*PI())/SIN(J22/360*2*PI())</f>
        <v>7.8747113651623675</v>
      </c>
      <c r="I22" s="14">
        <f ca="1">ROUND(RAND()*60+10,2)</f>
        <v>66.79</v>
      </c>
      <c r="J22">
        <f>ASIN(G22/F22*SIN(I22/360*2*PI()))*360/2/PI()</f>
        <v>29.412554288419486</v>
      </c>
      <c r="K22">
        <f>180-I22-J22</f>
        <v>83.79744571158051</v>
      </c>
      <c r="L22" s="3" t="s">
        <v>32</v>
      </c>
      <c r="M22" s="3" t="str">
        <f>"b:a = sin(β) : sin(α) =&gt; sin(β) = b : a ∙ sin(α)"</f>
        <v>b:a = sin(β) : sin(α) =&gt; sin(β) = b : a ∙ sin(α)</v>
      </c>
      <c r="N22" s="3" t="str">
        <f>"sin(β) = "&amp;G22&amp;" : "&amp;ROUND(F22,2)&amp;" ∙ sin("&amp;I22&amp;"°) =&gt; β = "&amp;ROUND(J22,2)&amp;"°"</f>
        <v>sin(β) = 3,89 : 7,28 ∙ sin(66,79°) =&gt; β = 29,41°</v>
      </c>
      <c r="O22" s="3" t="s">
        <v>33</v>
      </c>
      <c r="P22" s="3" t="str">
        <f>"γ = 180° - α - β = 180° - "&amp;ROUND(I22,2)&amp;"° - "&amp;ROUND(J22,2)&amp;"°"</f>
        <v>γ = 180° - α - β = 180° - 66,79° - 29,41°</v>
      </c>
      <c r="Q22" s="3" t="str">
        <f>"γ = "&amp;ROUND(K22,2)&amp;"°"</f>
        <v>γ = 83,8°</v>
      </c>
      <c r="R22" s="3" t="s">
        <v>21</v>
      </c>
      <c r="S22" s="3" t="str">
        <f>"c:a = sin(γ) : sin(α) =&gt; c = a ∙ sin(γ) : sin(α)"</f>
        <v>c:a = sin(γ) : sin(α) =&gt; c = a ∙ sin(γ) : sin(α)</v>
      </c>
      <c r="T22" s="3" t="str">
        <f>"c = "&amp;F22&amp;" ∙ sin("&amp;ROUND(K22,2)&amp;"°) : sin("&amp;ROUND(I22,2)&amp;"°) = "&amp;ROUND(H22,2)</f>
        <v>c = 7,28 ∙ sin(83,8°) : sin(66,79°) = 7,87</v>
      </c>
      <c r="U22" t="str">
        <f>"a = "&amp;F22&amp;", b = "&amp;G22&amp;", α = "&amp;I22&amp;"°"</f>
        <v>a = 7,28, b = 3,89, α = 66,79°</v>
      </c>
    </row>
    <row r="23" spans="4:21" ht="12.75">
      <c r="D23">
        <f aca="true" ca="1" t="shared" si="3" ref="D23:D40">IF(AND(I23&lt;90,J23&lt;90,K23&lt;90),RAND(),0)</f>
        <v>0.4497579470472842</v>
      </c>
      <c r="E23">
        <f t="shared" si="1"/>
        <v>11</v>
      </c>
      <c r="F23" s="15">
        <f>SQRT(G23^2+H23^2-2*G23*H23*COS(I23/360*2*PI()))</f>
        <v>6.623638953728303</v>
      </c>
      <c r="G23" s="14">
        <f ca="1">ROUND(RAND()*6+1,2)</f>
        <v>6.16</v>
      </c>
      <c r="H23" s="14">
        <f ca="1">ROUND(RAND()*6+1,2)</f>
        <v>5.63</v>
      </c>
      <c r="I23" s="14">
        <f ca="1">ROUND(RAND()*60+10,2)</f>
        <v>68.19</v>
      </c>
      <c r="J23">
        <f>ASIN(G23/F23*SIN(I23/360*2*PI()))*360/2/PI()</f>
        <v>59.70433695485091</v>
      </c>
      <c r="K23">
        <f>180-I23-J23</f>
        <v>52.10566304514909</v>
      </c>
      <c r="L23" s="3" t="s">
        <v>27</v>
      </c>
      <c r="M23" s="3" t="str">
        <f>"a² = "&amp;G23&amp;"² + "&amp;H23&amp;"² - 2∙"&amp;G23&amp;"∙"&amp;H23&amp;"∙cos("&amp;I23&amp;"°)"</f>
        <v>a² = 6,16² + 5,63² - 2∙6,16∙5,63∙cos(68,19°)</v>
      </c>
      <c r="N23" s="3" t="str">
        <f>"a = "&amp;ROUND(F23,2)</f>
        <v>a = 6,62</v>
      </c>
      <c r="O23" s="3" t="s">
        <v>28</v>
      </c>
      <c r="P23" s="3" t="str">
        <f>"b:a = sin(β) : sin(α) =&gt; sin(β) = b : a ∙ sin(α)"</f>
        <v>b:a = sin(β) : sin(α) =&gt; sin(β) = b : a ∙ sin(α)</v>
      </c>
      <c r="Q23" s="3" t="str">
        <f>"sin(β) = "&amp;G23&amp;" : "&amp;ROUND(F23,2)&amp;" ∙ sin("&amp;I23&amp;"°) =&gt; β = "&amp;ROUND(J23,2)&amp;"°"</f>
        <v>sin(β) = 6,16 : 6,62 ∙ sin(68,19°) =&gt; β = 59,7°</v>
      </c>
      <c r="R23" s="3" t="s">
        <v>29</v>
      </c>
      <c r="S23" t="str">
        <f>"γ = 180° - α - β = 180° - "&amp;I23&amp;"° - "&amp;ROUND(J23,2)&amp;"°"</f>
        <v>γ = 180° - α - β = 180° - 68,19° - 59,7°</v>
      </c>
      <c r="T23" s="3" t="str">
        <f>"γ = "&amp;ROUND(K23,2)&amp;"°"</f>
        <v>γ = 52,11°</v>
      </c>
      <c r="U23" t="str">
        <f>"b = "&amp;G23&amp;", c = "&amp;H23&amp;", α = "&amp;I23&amp;"°"</f>
        <v>b = 6,16, c = 5,63, α = 68,19°</v>
      </c>
    </row>
    <row r="24" spans="4:21" ht="12.75">
      <c r="D24">
        <f ca="1" t="shared" si="3"/>
        <v>0</v>
      </c>
      <c r="E24">
        <f t="shared" si="1"/>
        <v>18</v>
      </c>
      <c r="F24" s="14">
        <f ca="1">ROUND(RAND()*6+1,2)+H24</f>
        <v>6.779999999999999</v>
      </c>
      <c r="G24">
        <f>F24*SIN(J24*2*PI()/360)/SIN(I24*2*PI()/360)</f>
        <v>8.073884774293541</v>
      </c>
      <c r="H24" s="14">
        <f ca="1">ROUND(RAND()*6+1,2)</f>
        <v>4.1</v>
      </c>
      <c r="I24" s="14">
        <f ca="1">ROUND(RAND()*60+10,2)</f>
        <v>57.03</v>
      </c>
      <c r="J24">
        <f>180-I24-K24</f>
        <v>92.48365189377392</v>
      </c>
      <c r="K24">
        <f>ASIN(H24/F24*SIN(I24/360*2*PI()))/2/PI()*360</f>
        <v>30.486348106226078</v>
      </c>
      <c r="L24" s="3" t="s">
        <v>34</v>
      </c>
      <c r="M24" s="3" t="str">
        <f>"c:a = sin(γ) : sin(α) =&gt; sin(γ) = c : a ∙ sin(α)"</f>
        <v>c:a = sin(γ) : sin(α) =&gt; sin(γ) = c : a ∙ sin(α)</v>
      </c>
      <c r="N24" s="3" t="str">
        <f>"sin(γ) = "&amp;H24&amp;" : "&amp;ROUND(F24,2)&amp;" ∙ sin("&amp;I24&amp;"°) =&gt; γ = "&amp;ROUND(K24,2)&amp;"°"</f>
        <v>sin(γ) = 4,1 : 6,78 ∙ sin(57,03°) =&gt; γ = 30,49°</v>
      </c>
      <c r="O24" s="3" t="s">
        <v>35</v>
      </c>
      <c r="P24" t="str">
        <f>"β = 180° - α - γ = 180° - "&amp;I24&amp;"° - "&amp;ROUND(K24,2)&amp;"°"</f>
        <v>β = 180° - α - γ = 180° - 57,03° - 30,49°</v>
      </c>
      <c r="Q24" t="str">
        <f>"β = "&amp;ROUND(J24,2)&amp;"°"</f>
        <v>β = 92,48°</v>
      </c>
      <c r="R24" s="3" t="s">
        <v>22</v>
      </c>
      <c r="S24" s="3" t="str">
        <f>"b:a = sin(β) : sin(α) =&gt; b = a ∙ sin(β) : sin(α)"</f>
        <v>b:a = sin(β) : sin(α) =&gt; b = a ∙ sin(β) : sin(α)</v>
      </c>
      <c r="T24" s="3" t="str">
        <f>"b = "&amp;F24&amp;" ∙ sin("&amp;ROUND(J24,2)&amp;"°) : sin("&amp;I24&amp;"°) = "&amp;ROUND(G24,2)</f>
        <v>b = 6,78 ∙ sin(92,48°) : sin(57,03°) = 8,07</v>
      </c>
      <c r="U24" t="str">
        <f>"a = "&amp;F24&amp;", c = "&amp;H24&amp;", α = "&amp;I24&amp;"°"</f>
        <v>a = 6,78, c = 4,1, α = 57,03°</v>
      </c>
    </row>
    <row r="25" spans="4:21" ht="12.75">
      <c r="D25">
        <f ca="1" t="shared" si="3"/>
        <v>0</v>
      </c>
      <c r="E25">
        <f t="shared" si="1"/>
        <v>18</v>
      </c>
      <c r="F25" s="14">
        <f ca="1">ROUND(RAND()*6+1,2)</f>
        <v>3.49</v>
      </c>
      <c r="G25" s="14">
        <f ca="1">ROUND(RAND()*6+1,2)+F25</f>
        <v>9.46</v>
      </c>
      <c r="H25">
        <f>G25*SIN(K25/360*2*PI())/SIN(J25/360*2*PI())</f>
        <v>12.719291431181542</v>
      </c>
      <c r="I25">
        <f>ASIN(F25/G25*SIN(J25/360*2*PI()))*360/2/PI()</f>
        <v>6.52140259162465</v>
      </c>
      <c r="J25" s="14">
        <f ca="1">ROUND(RAND()*60+10,2)</f>
        <v>17.93</v>
      </c>
      <c r="K25">
        <f>180-I25-J25</f>
        <v>155.54859740837534</v>
      </c>
      <c r="L25" s="3" t="s">
        <v>36</v>
      </c>
      <c r="M25" s="3" t="str">
        <f>"a:b = sin(α) : sin(β) =&gt; sin(α) = a : b ∙ sin(β)"</f>
        <v>a:b = sin(α) : sin(β) =&gt; sin(α) = a : b ∙ sin(β)</v>
      </c>
      <c r="N25" s="3" t="str">
        <f>"sin(α) = "&amp;F25&amp;" : "&amp;ROUND(G25,2)&amp;" ∙ sin("&amp;J25&amp;"°) =&gt; α = "&amp;ROUND(I25,2)&amp;"°"</f>
        <v>sin(α) = 3,49 : 9,46 ∙ sin(17,93°) =&gt; α = 6,52°</v>
      </c>
      <c r="O25" s="3" t="s">
        <v>33</v>
      </c>
      <c r="P25" s="3" t="str">
        <f>"γ = 180° - α - β = 180° - "&amp;F25&amp;"° - "&amp;ROUND(G25,2)&amp;"°"</f>
        <v>γ = 180° - α - β = 180° - 3,49° - 9,46°</v>
      </c>
      <c r="Q25" s="3" t="str">
        <f>"γ = "&amp;ROUND(K25,2)&amp;"°"</f>
        <v>γ = 155,55°</v>
      </c>
      <c r="R25" s="3" t="s">
        <v>21</v>
      </c>
      <c r="S25" s="3" t="str">
        <f>"c:b = sin(γ) : sin(β) =&gt; c = b ∙ sin(γ) : sin(β)"</f>
        <v>c:b = sin(γ) : sin(β) =&gt; c = b ∙ sin(γ) : sin(β)</v>
      </c>
      <c r="T25" s="3" t="str">
        <f>"c = "&amp;G25&amp;" ∙ sin("&amp;ROUND(K25,2)&amp;"°) : sin("&amp;ROUND(J25,2)&amp;"°) = "&amp;ROUND(H25,2)</f>
        <v>c = 9,46 ∙ sin(155,55°) : sin(17,93°) = 12,72</v>
      </c>
      <c r="U25" t="str">
        <f>"a = "&amp;F25&amp;", b = "&amp;G25&amp;", β = "&amp;J25&amp;"°"</f>
        <v>a = 3,49, b = 9,46, β = 17,93°</v>
      </c>
    </row>
    <row r="26" spans="4:21" ht="12.75">
      <c r="D26">
        <f ca="1" t="shared" si="3"/>
        <v>0</v>
      </c>
      <c r="E26">
        <f t="shared" si="1"/>
        <v>18</v>
      </c>
      <c r="F26">
        <f>G26*SIN(I26/360*2*PI())/SIN(J26/360*2*PI())</f>
        <v>16.20313534008285</v>
      </c>
      <c r="G26" s="14">
        <f ca="1">ROUND(RAND()*6+1,2)+H26</f>
        <v>12.23</v>
      </c>
      <c r="H26" s="14">
        <f ca="1">ROUND(RAND()*6+1,2)</f>
        <v>5.7</v>
      </c>
      <c r="I26">
        <f>180-J26-K26</f>
        <v>125.25601783757281</v>
      </c>
      <c r="J26" s="14">
        <f ca="1">ROUND(RAND()*60+10,2)</f>
        <v>38.05</v>
      </c>
      <c r="K26">
        <f>ASIN(H26/G26*SIN(J26/360*2*PI()))*360/2/PI()</f>
        <v>16.69398216242717</v>
      </c>
      <c r="L26" s="3" t="s">
        <v>34</v>
      </c>
      <c r="M26" s="3" t="str">
        <f>"c:b = sin(γ) : sin(β) =&gt; sin(γ) = c : b ∙ sin(β)"</f>
        <v>c:b = sin(γ) : sin(β) =&gt; sin(γ) = c : b ∙ sin(β)</v>
      </c>
      <c r="N26" s="3" t="str">
        <f>"sin(γ) = "&amp;H26&amp;" : "&amp;ROUND(G26,2)&amp;" ∙ sin("&amp;J26&amp;"°) =&gt; γ = "&amp;ROUND(K26,2)&amp;"°"</f>
        <v>sin(γ) = 5,7 : 12,23 ∙ sin(38,05°) =&gt; γ = 16,69°</v>
      </c>
      <c r="O26" s="3" t="s">
        <v>37</v>
      </c>
      <c r="P26" t="str">
        <f>"α = 180° - β - γ = 180° - "&amp;J26&amp;"° - "&amp;ROUND(K26,2)&amp;"°"</f>
        <v>α = 180° - β - γ = 180° - 38,05° - 16,69°</v>
      </c>
      <c r="Q26" t="str">
        <f>"α = "&amp;ROUND(I26,2)&amp;"°"</f>
        <v>α = 125,26°</v>
      </c>
      <c r="R26" s="3" t="s">
        <v>38</v>
      </c>
      <c r="S26" s="3" t="str">
        <f>"a:b = sin(α) : sin(β) =&gt; a = b ∙ sin(α) : sin(β)"</f>
        <v>a:b = sin(α) : sin(β) =&gt; a = b ∙ sin(α) : sin(β)</v>
      </c>
      <c r="T26" s="3" t="str">
        <f>"a = "&amp;G26&amp;" ∙ sin("&amp;ROUND(I26,2)&amp;"°) : sin("&amp;J26&amp;"°) = "&amp;ROUND(F26,2)</f>
        <v>a = 12,23 ∙ sin(125,26°) : sin(38,05°) = 16,2</v>
      </c>
      <c r="U26" t="str">
        <f>"b = "&amp;G26&amp;", c = "&amp;H26&amp;", β = "&amp;J26&amp;"°"</f>
        <v>b = 12,23, c = 5,7, β = 38,05°</v>
      </c>
    </row>
    <row r="27" spans="4:21" ht="12.75">
      <c r="D27">
        <f ca="1" t="shared" si="3"/>
        <v>0.8052410456149298</v>
      </c>
      <c r="E27">
        <f t="shared" si="1"/>
        <v>4</v>
      </c>
      <c r="F27" s="14">
        <f ca="1">ROUND(RAND()*6+1,2)</f>
        <v>4.44</v>
      </c>
      <c r="G27" s="15">
        <f>SQRT(F27^2+H27^2-2*F27*H27*COS(J27/360*2*PI()))</f>
        <v>4.892857736206349</v>
      </c>
      <c r="H27" s="14">
        <f ca="1">ROUND(RAND()*6+1,2)</f>
        <v>4.1</v>
      </c>
      <c r="I27">
        <f>ASIN(F27/G27*SIN(J27/360*2*PI()))*360/2/PI()</f>
        <v>58.37754479727957</v>
      </c>
      <c r="J27" s="14">
        <f ca="1">ROUND(RAND()*60+10,2)</f>
        <v>69.78</v>
      </c>
      <c r="K27">
        <f>180-I27-J27</f>
        <v>51.84245520272043</v>
      </c>
      <c r="L27" s="3" t="s">
        <v>26</v>
      </c>
      <c r="M27" s="3" t="str">
        <f>"b² = "&amp;F27&amp;"² + "&amp;H27&amp;"² - 2∙"&amp;F27&amp;"∙"&amp;H27&amp;"∙cos("&amp;J27&amp;"°)"</f>
        <v>b² = 4,44² + 4,1² - 2∙4,44∙4,1∙cos(69,78°)</v>
      </c>
      <c r="N27" s="3" t="str">
        <f>"b = "&amp;ROUND(G27,2)</f>
        <v>b = 4,89</v>
      </c>
      <c r="O27" s="3" t="s">
        <v>31</v>
      </c>
      <c r="P27" s="3" t="str">
        <f>"a:b = sin(α) : sin(β) =&gt; sin(α) = a : b ∙ sin(β)"</f>
        <v>a:b = sin(α) : sin(β) =&gt; sin(α) = a : b ∙ sin(β)</v>
      </c>
      <c r="Q27" s="3" t="str">
        <f>"sin(α) = "&amp;F27&amp;" : "&amp;ROUND(G27,2)&amp;" ∙ sin("&amp;J27&amp;"°) =&gt; α = "&amp;ROUND(I27,2)&amp;"°"</f>
        <v>sin(α) = 4,44 : 4,89 ∙ sin(69,78°) =&gt; α = 58,38°</v>
      </c>
      <c r="R27" s="3" t="s">
        <v>29</v>
      </c>
      <c r="S27" t="str">
        <f>"γ = 180° - α - β = 180° - "&amp;ROUND(I27,2)&amp;"° - "&amp;ROUND(J27,2)&amp;"°"</f>
        <v>γ = 180° - α - β = 180° - 58,38° - 69,78°</v>
      </c>
      <c r="T27" s="3" t="str">
        <f>"γ = "&amp;ROUND(K27,2)&amp;"°"</f>
        <v>γ = 51,84°</v>
      </c>
      <c r="U27" t="str">
        <f>"a = "&amp;F27&amp;", c = "&amp;H27&amp;", β = "&amp;J27&amp;"°"</f>
        <v>a = 4,44, c = 4,1, β = 69,78°</v>
      </c>
    </row>
    <row r="28" spans="4:21" ht="12.75">
      <c r="D28">
        <f ca="1" t="shared" si="3"/>
        <v>0.25644546468376217</v>
      </c>
      <c r="E28">
        <f t="shared" si="1"/>
        <v>14</v>
      </c>
      <c r="F28" s="14">
        <f ca="1">ROUND(RAND()*6+1,2)</f>
        <v>4.7</v>
      </c>
      <c r="G28" s="14">
        <f ca="1">ROUND(RAND()*6+1,2)</f>
        <v>5.67</v>
      </c>
      <c r="H28" s="15">
        <f>SQRT(F28^2+G28^2-2*F28*G28*COS(K28/360*2*PI()))</f>
        <v>4.066739442877175</v>
      </c>
      <c r="I28">
        <f>ASIN(F28/H28*SIN(K28/360*2*PI()))*360/2/PI()</f>
        <v>54.778648514791286</v>
      </c>
      <c r="J28">
        <f>180-I28-K28</f>
        <v>80.24135148520872</v>
      </c>
      <c r="K28" s="14">
        <f ca="1">ROUND(RAND()*60+10,2)</f>
        <v>44.98</v>
      </c>
      <c r="L28" s="3" t="s">
        <v>25</v>
      </c>
      <c r="M28" s="3" t="str">
        <f>"c² = "&amp;F28&amp;"² + "&amp;G28&amp;"² - 2∙"&amp;F28&amp;"∙"&amp;G28&amp;"∙cos("&amp;K28&amp;"°)"</f>
        <v>c² = 4,7² + 5,67² - 2∙4,7∙5,67∙cos(44,98°)</v>
      </c>
      <c r="N28" s="3" t="str">
        <f>"c = "&amp;ROUND(H28,2)</f>
        <v>c = 4,07</v>
      </c>
      <c r="O28" s="3" t="s">
        <v>31</v>
      </c>
      <c r="P28" s="3" t="str">
        <f>"a:c = sin(α) : sin(γ) =&gt; sin(α) = a : c ∙ sin(γ)"</f>
        <v>a:c = sin(α) : sin(γ) =&gt; sin(α) = a : c ∙ sin(γ)</v>
      </c>
      <c r="Q28" s="3" t="str">
        <f>"sin(α) = "&amp;F28&amp;" : "&amp;ROUND(H28,2)&amp;" ∙ sin("&amp;K28&amp;"°) =&gt; α = "&amp;ROUND(I28,2)&amp;"°"</f>
        <v>sin(α) = 4,7 : 4,07 ∙ sin(44,98°) =&gt; α = 54,78°</v>
      </c>
      <c r="R28" s="3" t="s">
        <v>30</v>
      </c>
      <c r="S28" t="str">
        <f>"β = 180° - α - γ = 180° - "&amp;ROUND(I28,2)&amp;"° - "&amp;ROUND(K28,2)&amp;"°"</f>
        <v>β = 180° - α - γ = 180° - 54,78° - 44,98°</v>
      </c>
      <c r="T28" s="3" t="str">
        <f>"β = "&amp;ROUND(J28,2)&amp;"°"</f>
        <v>β = 80,24°</v>
      </c>
      <c r="U28" t="str">
        <f>"a = "&amp;F28&amp;", b = "&amp;G28&amp;", γ = "&amp;K28&amp;"°"</f>
        <v>a = 4,7, b = 5,67, γ = 44,98°</v>
      </c>
    </row>
    <row r="29" spans="4:21" ht="12.75">
      <c r="D29">
        <f ca="1" t="shared" si="3"/>
        <v>0</v>
      </c>
      <c r="E29">
        <f t="shared" si="1"/>
        <v>18</v>
      </c>
      <c r="F29">
        <f>H29*SIN(I29/360*2*PI())/SIN(K29/360*2*PI())</f>
        <v>7.052200370159235</v>
      </c>
      <c r="G29" s="14">
        <f ca="1">ROUND(RAND()*6+1,2)</f>
        <v>1.92</v>
      </c>
      <c r="H29" s="14">
        <f ca="1">ROUND(RAND()*6+1,2)+G29</f>
        <v>5.640000000000001</v>
      </c>
      <c r="I29">
        <f>180-J29-K29</f>
        <v>131.1012636414474</v>
      </c>
      <c r="J29">
        <f>ASIN(G29/H29*SIN(K29/360*2*PI()))*360/2/PI()</f>
        <v>11.838736358552604</v>
      </c>
      <c r="K29" s="14">
        <f ca="1">ROUND(RAND()*60+10,2)</f>
        <v>37.06</v>
      </c>
      <c r="L29" s="3" t="s">
        <v>32</v>
      </c>
      <c r="M29" s="3" t="str">
        <f>"b:c = sin(β) : sin(γ) =&gt; sin(β) = b : c ∙ sin(γ)"</f>
        <v>b:c = sin(β) : sin(γ) =&gt; sin(β) = b : c ∙ sin(γ)</v>
      </c>
      <c r="N29" s="3" t="str">
        <f>"sin(β) = "&amp;G29&amp;" : "&amp;ROUND(H29,2)&amp;" ∙ sin("&amp;K29&amp;"°) =&gt; β = "&amp;ROUND(J29,2)&amp;"°"</f>
        <v>sin(β) = 1,92 : 5,64 ∙ sin(37,06°) =&gt; β = 11,84°</v>
      </c>
      <c r="O29" s="3" t="s">
        <v>37</v>
      </c>
      <c r="P29" t="str">
        <f>"α = 180° - β - γ = 180° - "&amp;ROUND(J29,2)&amp;"° - "&amp;K29&amp;"°"</f>
        <v>α = 180° - β - γ = 180° - 11,84° - 37,06°</v>
      </c>
      <c r="Q29" t="str">
        <f>"α = "&amp;ROUND(I29,2)&amp;"°"</f>
        <v>α = 131,1°</v>
      </c>
      <c r="R29" s="3" t="s">
        <v>38</v>
      </c>
      <c r="S29" s="3" t="str">
        <f>"a:c = sin(α) : sin(γ) =&gt; a = c ∙ sin(α) : sin(γ)"</f>
        <v>a:c = sin(α) : sin(γ) =&gt; a = c ∙ sin(α) : sin(γ)</v>
      </c>
      <c r="T29" s="3" t="str">
        <f>"a = "&amp;H29&amp;" ∙ sin("&amp;ROUND(I29,2)&amp;"°) : sin("&amp;K29&amp;"°) = "&amp;ROUND(F29,2)</f>
        <v>a = 5,64 ∙ sin(131,1°) : sin(37,06°) = 7,05</v>
      </c>
      <c r="U29" t="str">
        <f>"b = "&amp;G29&amp;", c = "&amp;H29&amp;", γ = "&amp;K29&amp;"°"</f>
        <v>b = 1,92, c = 5,64, γ = 37,06°</v>
      </c>
    </row>
    <row r="30" spans="4:21" ht="12.75">
      <c r="D30">
        <f ca="1" t="shared" si="3"/>
        <v>0</v>
      </c>
      <c r="E30">
        <f t="shared" si="1"/>
        <v>18</v>
      </c>
      <c r="F30" s="14">
        <f ca="1">ROUND(RAND()*6+1,2)</f>
        <v>6.77</v>
      </c>
      <c r="G30">
        <f>H30*SIN(J30/360*2*PI())/SIN(K30/360*2*PI())</f>
        <v>14.461240604902956</v>
      </c>
      <c r="H30" s="14">
        <f ca="1">ROUND(RAND()*6+1,2)+F30</f>
        <v>10.34</v>
      </c>
      <c r="I30">
        <f>ASIN(F30/H30*SIN(K30/360*2*PI()))*360/2/PI()</f>
        <v>25.373132700065796</v>
      </c>
      <c r="J30">
        <f>180-K30-I30</f>
        <v>113.74686729993421</v>
      </c>
      <c r="K30" s="14">
        <f ca="1">ROUND(RAND()*60+10,2)</f>
        <v>40.88</v>
      </c>
      <c r="L30" s="3" t="s">
        <v>36</v>
      </c>
      <c r="M30" s="3" t="str">
        <f>"a:c = sin(α) : sin(γ) =&gt; sin(α) = a : c ∙ sin(γ)"</f>
        <v>a:c = sin(α) : sin(γ) =&gt; sin(α) = a : c ∙ sin(γ)</v>
      </c>
      <c r="N30" s="3" t="str">
        <f>"sin(α) = "&amp;F30&amp;" : "&amp;ROUND(H30,2)&amp;" ∙ sin("&amp;K30&amp;"°) =&gt; α = "&amp;ROUND(I30,2)&amp;"°"</f>
        <v>sin(α) = 6,77 : 10,34 ∙ sin(40,88°) =&gt; α = 25,37°</v>
      </c>
      <c r="O30" s="3" t="s">
        <v>35</v>
      </c>
      <c r="P30" t="str">
        <f>"β = 180° - α - γ = 180° - "&amp;ROUND(I30,2)&amp;"° - "&amp;ROUND(K30,2)&amp;"°"</f>
        <v>β = 180° - α - γ = 180° - 25,37° - 40,88°</v>
      </c>
      <c r="Q30" t="str">
        <f>"β = "&amp;ROUND(J30,2)&amp;"°"</f>
        <v>β = 113,75°</v>
      </c>
      <c r="R30" s="3" t="s">
        <v>22</v>
      </c>
      <c r="S30" s="3" t="str">
        <f>"b:c = sin(β) : sin(γ) =&gt; b = c ∙ sin(β) : sin(γ)"</f>
        <v>b:c = sin(β) : sin(γ) =&gt; b = c ∙ sin(β) : sin(γ)</v>
      </c>
      <c r="T30" s="3" t="str">
        <f>"b = "&amp;H30&amp;" ∙ sin("&amp;ROUND(J30,2)&amp;"°) : sin("&amp;ROUND(K30,2)&amp;"°) = "&amp;ROUND(G30,2)</f>
        <v>b = 10,34 ∙ sin(113,75°) : sin(40,88°) = 14,46</v>
      </c>
      <c r="U30" t="str">
        <f>"a = "&amp;F30&amp;", c = "&amp;H30&amp;", γ = "&amp;K30&amp;"°"</f>
        <v>a = 6,77, c = 10,34, γ = 40,88°</v>
      </c>
    </row>
    <row r="31" spans="4:21" ht="12.75">
      <c r="D31">
        <f ca="1" t="shared" si="3"/>
        <v>0.3692593034104392</v>
      </c>
      <c r="E31" s="21">
        <f t="shared" si="1"/>
        <v>12</v>
      </c>
      <c r="F31" s="14">
        <f ca="1">ROUND(RAND()*6+1,2)</f>
        <v>2.62</v>
      </c>
      <c r="G31" s="14">
        <f ca="1">ROUND(RAND()*6+1,2)</f>
        <v>3.26</v>
      </c>
      <c r="H31" s="14">
        <f ca="1">_XLL.ZUFALLSBEREICH(MAX(F31:G31)*100,SUM(F31:G31)*100)/100</f>
        <v>3.91</v>
      </c>
      <c r="I31" s="22">
        <f>ACOS((G31^2+H31^2-F31^2)/(2*G31*H31))/2/PI()*360</f>
        <v>41.64218279728015</v>
      </c>
      <c r="J31" s="22">
        <f>ASIN(G31/F31*SIN(I31/360*2*PI()))/2/PI()*360</f>
        <v>55.77054176294516</v>
      </c>
      <c r="K31" s="22">
        <f>180-I31-J31</f>
        <v>82.58727543977469</v>
      </c>
      <c r="L31" s="3" t="s">
        <v>43</v>
      </c>
      <c r="M31" s="3" t="str">
        <f>"cos(α) = ("&amp;G31&amp;"² + "&amp;H31&amp;"² - "&amp;F31&amp;"²) : (2 ∙ "&amp;G31&amp;" ∙ "&amp;H31&amp;")"</f>
        <v>cos(α) = (3,26² + 3,91² - 2,62²) : (2 ∙ 3,26 ∙ 3,91)</v>
      </c>
      <c r="N31" s="3" t="str">
        <f>"cos(α) = "&amp;ROUND((G31^2+H31^2-F31^2)/(2*G31*H31),2)&amp;" =&gt; α = "&amp;ROUND(I31,2)&amp;"°"</f>
        <v>cos(α) = 0,75 =&gt; α = 41,64°</v>
      </c>
      <c r="O31" s="3" t="s">
        <v>28</v>
      </c>
      <c r="P31" s="22" t="str">
        <f>"b:a = sin(β) : sin(α) =&gt; sin(β) = b : a ∙ sin(α)"</f>
        <v>b:a = sin(β) : sin(α) =&gt; sin(β) = b : a ∙ sin(α)</v>
      </c>
      <c r="Q31" s="22" t="str">
        <f>"sin(β) = "&amp;G31&amp;" : "&amp;F31&amp;" ∙ sin("&amp;ROUND(I31,2)&amp;"°) =&gt; β = "&amp;ROUND(J31,2)&amp;"°"</f>
        <v>sin(β) = 3,26 : 2,62 ∙ sin(41,64°) =&gt; β = 55,77°</v>
      </c>
      <c r="R31" s="3" t="s">
        <v>29</v>
      </c>
      <c r="S31" t="str">
        <f>"γ = 180° - α - β = 180° - "&amp;ROUND(I31,2)&amp;"° - "&amp;ROUND(J31,2)&amp;"°"</f>
        <v>γ = 180° - α - β = 180° - 41,64° - 55,77°</v>
      </c>
      <c r="T31" s="3" t="str">
        <f>"γ = "&amp;ROUND(K31,2)&amp;"°"</f>
        <v>γ = 82,59°</v>
      </c>
      <c r="U31" t="str">
        <f>"a = "&amp;F31&amp;", b = "&amp;G31&amp;", c = "&amp;H31</f>
        <v>a = 2,62, b = 3,26, c = 3,91</v>
      </c>
    </row>
    <row r="32" spans="4:21" ht="12.75">
      <c r="D32">
        <f ca="1" t="shared" si="3"/>
        <v>0.14595589190083047</v>
      </c>
      <c r="E32" s="21">
        <f t="shared" si="1"/>
        <v>16</v>
      </c>
      <c r="F32" s="14">
        <f ca="1">ROUND(RAND()*6+1,2)</f>
        <v>4.18</v>
      </c>
      <c r="G32" s="14">
        <f ca="1">ROUND(RAND()*6+1,2)</f>
        <v>5.57</v>
      </c>
      <c r="H32" s="14">
        <f ca="1">_XLL.ZUFALLSBEREICH(MAX(F32:G32)*100,SUM(F32:G32)*100)/100</f>
        <v>6.18</v>
      </c>
      <c r="I32" s="22">
        <f>ACOS((G32^2+H32^2-F32^2)/(2*G32*H32))/2/PI()*360</f>
        <v>41.269764923799016</v>
      </c>
      <c r="J32" s="22">
        <f>ASIN(G32/F32*SIN(I32/360*2*PI()))/2/PI()*360</f>
        <v>61.51566159605287</v>
      </c>
      <c r="K32" s="22">
        <f>180-I32-J32</f>
        <v>77.21457348014812</v>
      </c>
      <c r="L32" s="3" t="s">
        <v>43</v>
      </c>
      <c r="M32" s="3" t="str">
        <f>"cos(α) = ("&amp;G32&amp;"² + "&amp;H32&amp;"² - "&amp;F32&amp;"²) : (2 ∙ "&amp;G32&amp;" ∙ "&amp;H32&amp;")"</f>
        <v>cos(α) = (5,57² + 6,18² - 4,18²) : (2 ∙ 5,57 ∙ 6,18)</v>
      </c>
      <c r="N32" s="3" t="str">
        <f>"cos(α) = "&amp;ROUND((G32^2+H32^2-F32^2)/(2*G32*H32),2)&amp;" =&gt; α = "&amp;ROUND(I32,2)&amp;"°"</f>
        <v>cos(α) = 0,75 =&gt; α = 41,27°</v>
      </c>
      <c r="O32" s="3" t="s">
        <v>28</v>
      </c>
      <c r="P32" s="22" t="str">
        <f>"b:a = sin(β) : sin(α) =&gt; sin(β) = b : a ∙ sin(α)"</f>
        <v>b:a = sin(β) : sin(α) =&gt; sin(β) = b : a ∙ sin(α)</v>
      </c>
      <c r="Q32" s="22" t="str">
        <f>"sin(β) = "&amp;G32&amp;" : "&amp;F32&amp;" ∙ sin("&amp;ROUND(I32,2)&amp;"°) =&gt; β = "&amp;ROUND(J32,2)&amp;"°"</f>
        <v>sin(β) = 5,57 : 4,18 ∙ sin(41,27°) =&gt; β = 61,52°</v>
      </c>
      <c r="R32" s="3" t="s">
        <v>29</v>
      </c>
      <c r="S32" t="str">
        <f>"γ = 180° - α - β = 180° - "&amp;ROUND(I32,2)&amp;"° - "&amp;ROUND(J32,2)&amp;"°"</f>
        <v>γ = 180° - α - β = 180° - 41,27° - 61,52°</v>
      </c>
      <c r="T32" s="3" t="str">
        <f>"γ = "&amp;ROUND(K32,2)&amp;"°"</f>
        <v>γ = 77,21°</v>
      </c>
      <c r="U32" t="str">
        <f>"a = "&amp;F32&amp;", b = "&amp;G32&amp;", c = "&amp;H32</f>
        <v>a = 4,18, b = 5,57, c = 6,18</v>
      </c>
    </row>
    <row r="33" spans="4:21" ht="12.75">
      <c r="D33">
        <f ca="1" t="shared" si="3"/>
        <v>0.8524155898695088</v>
      </c>
      <c r="E33" s="21">
        <f t="shared" si="1"/>
        <v>3</v>
      </c>
      <c r="F33" s="14">
        <f ca="1">ROUND(RAND()*6+1,2)</f>
        <v>3.46</v>
      </c>
      <c r="G33" s="14">
        <f ca="1">ROUND(RAND()*6+1,2)</f>
        <v>6.95</v>
      </c>
      <c r="H33" s="14">
        <f ca="1">_XLL.ZUFALLSBEREICH(MAX(F33:G33)*100,SUM(F33:G33)*100)/100</f>
        <v>7.43</v>
      </c>
      <c r="I33" s="22">
        <f>ACOS((G33^2+H33^2-F33^2)/(2*G33*H33))/2/PI()*360</f>
        <v>27.586402230800203</v>
      </c>
      <c r="J33" s="22">
        <f>ASIN(G33/F33*SIN(I33/360*2*PI()))/2/PI()*360</f>
        <v>68.46392121806858</v>
      </c>
      <c r="K33" s="22">
        <f>180-I33-J33</f>
        <v>83.9496765511312</v>
      </c>
      <c r="L33" s="3" t="s">
        <v>43</v>
      </c>
      <c r="M33" s="3" t="str">
        <f>"cos(α) = ("&amp;G33&amp;"² + "&amp;H33&amp;"² - "&amp;F33&amp;"²) : (2 ∙ "&amp;G33&amp;" ∙ "&amp;H33&amp;")"</f>
        <v>cos(α) = (6,95² + 7,43² - 3,46²) : (2 ∙ 6,95 ∙ 7,43)</v>
      </c>
      <c r="N33" s="3" t="str">
        <f>"cos(α) = "&amp;ROUND((G33^2+H33^2-F33^2)/(2*G33*H33),2)&amp;" =&gt; α = "&amp;ROUND(I33,2)&amp;"°"</f>
        <v>cos(α) = 0,89 =&gt; α = 27,59°</v>
      </c>
      <c r="O33" s="3" t="s">
        <v>28</v>
      </c>
      <c r="P33" s="22" t="str">
        <f>"b:a = sin(β) : sin(α) =&gt; sin(β) = b : a ∙ sin(α)"</f>
        <v>b:a = sin(β) : sin(α) =&gt; sin(β) = b : a ∙ sin(α)</v>
      </c>
      <c r="Q33" s="22" t="str">
        <f>"sin(β) = "&amp;G33&amp;" : "&amp;F33&amp;" ∙ sin("&amp;ROUND(I33,2)&amp;"°) =&gt; β = "&amp;ROUND(J33,2)&amp;"°"</f>
        <v>sin(β) = 6,95 : 3,46 ∙ sin(27,59°) =&gt; β = 68,46°</v>
      </c>
      <c r="R33" s="3" t="s">
        <v>29</v>
      </c>
      <c r="S33" t="str">
        <f>"γ = 180° - α - β = 180° - "&amp;ROUND(I33,2)&amp;"° - "&amp;ROUND(J33,2)&amp;"°"</f>
        <v>γ = 180° - α - β = 180° - 27,59° - 68,46°</v>
      </c>
      <c r="T33" s="3" t="str">
        <f>"γ = "&amp;ROUND(K33,2)&amp;"°"</f>
        <v>γ = 83,95°</v>
      </c>
      <c r="U33" t="str">
        <f>"a = "&amp;F33&amp;", b = "&amp;G33&amp;", c = "&amp;H33</f>
        <v>a = 3,46, b = 6,95, c = 7,43</v>
      </c>
    </row>
    <row r="34" spans="4:21" ht="12.75">
      <c r="D34">
        <f ca="1" t="shared" si="3"/>
        <v>0.5857660736906695</v>
      </c>
      <c r="E34">
        <f t="shared" si="1"/>
        <v>8</v>
      </c>
      <c r="F34" s="14">
        <f ca="1">ROUND(RAND()*6+1,2)</f>
        <v>6.82</v>
      </c>
      <c r="G34">
        <f>F34*SIN(J34/360*2*PI())/SIN(I34/360*2*PI())</f>
        <v>5.341095744453967</v>
      </c>
      <c r="H34">
        <f>G34*SIN(K34/360*2*PI())/SIN(J34/360*2*PI())</f>
        <v>4.2483480305838475</v>
      </c>
      <c r="I34">
        <f>180-J34-K34</f>
        <v>89.91999999999999</v>
      </c>
      <c r="J34" s="14">
        <f aca="true" ca="1" t="shared" si="4" ref="I31:K39">ROUND(RAND()*60+10,2)</f>
        <v>51.55</v>
      </c>
      <c r="K34" s="14">
        <f ca="1" t="shared" si="4"/>
        <v>38.53</v>
      </c>
      <c r="L34" s="3" t="s">
        <v>17</v>
      </c>
      <c r="M34" t="str">
        <f>"α = 180° - β - γ = 180° - "&amp;J34&amp;"° - "&amp;K34&amp;"°"</f>
        <v>α = 180° - β - γ = 180° - 51,55° - 38,53°</v>
      </c>
      <c r="N34" t="str">
        <f>"α = "&amp;I34&amp;"°"</f>
        <v>α = 89,92°</v>
      </c>
      <c r="O34" s="3" t="s">
        <v>20</v>
      </c>
      <c r="P34" s="3" t="str">
        <f>"b:a = sin(β) : sin(α) =&gt; b = a ∙ sin(β) : sin(α)"</f>
        <v>b:a = sin(β) : sin(α) =&gt; b = a ∙ sin(β) : sin(α)</v>
      </c>
      <c r="Q34" s="3" t="str">
        <f>"b = "&amp;F34&amp;" ∙ sin("&amp;J34&amp;"°) : sin("&amp;I34&amp;"°) = "&amp;ROUND(G34,2)</f>
        <v>b = 6,82 ∙ sin(51,55°) : sin(89,92°) = 5,34</v>
      </c>
      <c r="R34" s="3" t="s">
        <v>21</v>
      </c>
      <c r="S34" s="3" t="str">
        <f>"c:a = sin(γ) : sin(α) =&gt; c = a ∙ sin(γ) : sin(α)"</f>
        <v>c:a = sin(γ) : sin(α) =&gt; c = a ∙ sin(γ) : sin(α)</v>
      </c>
      <c r="T34" s="3" t="str">
        <f>"c = "&amp;F34&amp;" ∙ sin("&amp;K34&amp;"°) : sin("&amp;I34&amp;"°) = "&amp;ROUND(H34,2)</f>
        <v>c = 6,82 ∙ sin(38,53°) : sin(89,92°) = 4,25</v>
      </c>
      <c r="U34" t="str">
        <f>"a = "&amp;F34&amp;", β = "&amp;J34&amp;"°, γ = "&amp;K34&amp;"°"</f>
        <v>a = 6,82, β = 51,55°, γ = 38,53°</v>
      </c>
    </row>
    <row r="35" spans="4:21" ht="12.75">
      <c r="D35">
        <f ca="1" t="shared" si="3"/>
        <v>0</v>
      </c>
      <c r="E35">
        <f t="shared" si="1"/>
        <v>18</v>
      </c>
      <c r="F35">
        <f>G35*SIN(I35/360*2*PI())/SIN(J35/360*2*PI())</f>
        <v>5.718553920525559</v>
      </c>
      <c r="G35" s="14">
        <f ca="1">ROUND(RAND()*6+1,2)</f>
        <v>1.99</v>
      </c>
      <c r="H35" s="3">
        <f>G35*SIN(K35/360*2*PI())/SIN(J35/360*2*PI())</f>
        <v>4.70423385896037</v>
      </c>
      <c r="I35">
        <f>180-J35-K35</f>
        <v>110.68</v>
      </c>
      <c r="J35" s="14">
        <f ca="1" t="shared" si="4"/>
        <v>19</v>
      </c>
      <c r="K35" s="14">
        <f ca="1" t="shared" si="4"/>
        <v>50.32</v>
      </c>
      <c r="L35" s="3" t="s">
        <v>17</v>
      </c>
      <c r="M35" t="str">
        <f>"α = 180° - β - γ = 180° - "&amp;J35&amp;"° - "&amp;K35&amp;"°"</f>
        <v>α = 180° - β - γ = 180° - 19° - 50,32°</v>
      </c>
      <c r="N35" t="str">
        <f>"α = "&amp;I35&amp;"°"</f>
        <v>α = 110,68°</v>
      </c>
      <c r="O35" s="3" t="s">
        <v>19</v>
      </c>
      <c r="P35" s="3" t="str">
        <f>"a:b = sin(α) : sin(β) =&gt; a = b ∙ sin(α) : sin(β)"</f>
        <v>a:b = sin(α) : sin(β) =&gt; a = b ∙ sin(α) : sin(β)</v>
      </c>
      <c r="Q35" s="3" t="str">
        <f>"a = "&amp;G35&amp;" ∙ sin("&amp;I35&amp;"°) : sin("&amp;J35&amp;"°) = "&amp;ROUND(F35,2)</f>
        <v>a = 1,99 ∙ sin(110,68°) : sin(19°) = 5,72</v>
      </c>
      <c r="R35" s="3" t="s">
        <v>21</v>
      </c>
      <c r="S35" s="3" t="str">
        <f>"c:b = sin(γ) : sin(β) =&gt; c = b ∙ sin(γ) : sin(β)"</f>
        <v>c:b = sin(γ) : sin(β) =&gt; c = b ∙ sin(γ) : sin(β)</v>
      </c>
      <c r="T35" s="3" t="str">
        <f>"c = "&amp;G35&amp;" ∙ sin("&amp;K35&amp;"°) : sin("&amp;J35&amp;"°) = "&amp;ROUND(H35,2)</f>
        <v>c = 1,99 ∙ sin(50,32°) : sin(19°) = 4,7</v>
      </c>
      <c r="U35" t="str">
        <f>"b = "&amp;G35&amp;", β = "&amp;J35&amp;"°, γ = "&amp;K35&amp;"°"</f>
        <v>b = 1,99, β = 19°, γ = 50,32°</v>
      </c>
    </row>
    <row r="36" spans="4:21" ht="12.75">
      <c r="D36">
        <f ca="1" t="shared" si="3"/>
        <v>0.6308665959113443</v>
      </c>
      <c r="E36">
        <f t="shared" si="1"/>
        <v>7</v>
      </c>
      <c r="F36">
        <f>H36*SIN(I36/360*2*PI())/SIN(K36/360*2*PI())</f>
        <v>6.226380996427432</v>
      </c>
      <c r="G36">
        <f>H36*SIN(J36/360*2*PI())/SIN(K36/360*2*PI())</f>
        <v>6.887003739633513</v>
      </c>
      <c r="H36" s="14">
        <f ca="1">ROUND(RAND()*6+1,2)</f>
        <v>6.96</v>
      </c>
      <c r="I36">
        <f>180-J36-K36</f>
        <v>53.43999999999999</v>
      </c>
      <c r="J36" s="14">
        <f ca="1" t="shared" si="4"/>
        <v>62.68</v>
      </c>
      <c r="K36" s="14">
        <f ca="1" t="shared" si="4"/>
        <v>63.88</v>
      </c>
      <c r="L36" s="3" t="s">
        <v>17</v>
      </c>
      <c r="M36" t="str">
        <f>"α = 180° - β - γ = 180° - "&amp;J36&amp;"° - "&amp;K36&amp;"°"</f>
        <v>α = 180° - β - γ = 180° - 62,68° - 63,88°</v>
      </c>
      <c r="N36" t="str">
        <f>"α = "&amp;I36&amp;"°"</f>
        <v>α = 53,44°</v>
      </c>
      <c r="O36" s="3" t="s">
        <v>19</v>
      </c>
      <c r="P36" s="3" t="str">
        <f>"a:c = sin(α) : sin(γ) =&gt; a = c ∙ sin(α) : sin(γ)"</f>
        <v>a:c = sin(α) : sin(γ) =&gt; a = c ∙ sin(α) : sin(γ)</v>
      </c>
      <c r="Q36" s="3" t="str">
        <f>"a = "&amp;H36&amp;" ∙ sin("&amp;I36&amp;"°) : sin("&amp;K36&amp;"°) = "&amp;ROUND(F36,2)</f>
        <v>a = 6,96 ∙ sin(53,44°) : sin(63,88°) = 6,23</v>
      </c>
      <c r="R36" s="3" t="s">
        <v>22</v>
      </c>
      <c r="S36" s="3" t="str">
        <f>"b:c = sin(β) : sin(γ) =&gt; b = c ∙ sin(β) : sin(γ)"</f>
        <v>b:c = sin(β) : sin(γ) =&gt; b = c ∙ sin(β) : sin(γ)</v>
      </c>
      <c r="T36" s="3" t="str">
        <f>"b = "&amp;H36&amp;" ∙ sin("&amp;J36&amp;"°) : sin("&amp;K36&amp;"°) = "&amp;ROUND(G36,2)</f>
        <v>b = 6,96 ∙ sin(62,68°) : sin(63,88°) = 6,89</v>
      </c>
      <c r="U36" t="str">
        <f>"c = "&amp;H36&amp;", β = "&amp;J36&amp;"°, γ = "&amp;K36&amp;"°"</f>
        <v>c = 6,96, β = 62,68°, γ = 63,88°</v>
      </c>
    </row>
    <row r="37" spans="4:21" ht="14.25">
      <c r="D37">
        <f ca="1" t="shared" si="3"/>
        <v>0.9738174016556732</v>
      </c>
      <c r="E37">
        <f t="shared" si="1"/>
        <v>2</v>
      </c>
      <c r="F37" s="14">
        <f ca="1">ROUND(RAND()*6+1,2)</f>
        <v>1.36</v>
      </c>
      <c r="G37">
        <f>F37*SIN(J37/360*2*PI())/SIN(I37/360*2*PI())</f>
        <v>1.5090380189253931</v>
      </c>
      <c r="H37">
        <f>G37*SIN(K37/360*2*PI())/SIN(J37/360*2*PI())</f>
        <v>0.972610636077727</v>
      </c>
      <c r="I37" s="14">
        <f ca="1" t="shared" si="4"/>
        <v>62.1</v>
      </c>
      <c r="J37" s="13">
        <f>180-I37-K37</f>
        <v>78.7</v>
      </c>
      <c r="K37" s="14">
        <f ca="1" t="shared" si="4"/>
        <v>39.2</v>
      </c>
      <c r="L37" s="3" t="s">
        <v>18</v>
      </c>
      <c r="M37" t="str">
        <f>"β = 180° - α - γ = 180° - "&amp;I37&amp;"° - "&amp;K37&amp;"°"</f>
        <v>β = 180° - α - γ = 180° - 62,1° - 39,2°</v>
      </c>
      <c r="N37" t="str">
        <f>"β = "&amp;J37&amp;"°"</f>
        <v>β = 78,7°</v>
      </c>
      <c r="O37" s="3" t="s">
        <v>20</v>
      </c>
      <c r="P37" s="3" t="str">
        <f>"b:a = sin(β) : sin(α) =&gt; b = a ∙ sin(β) : sin(α)"</f>
        <v>b:a = sin(β) : sin(α) =&gt; b = a ∙ sin(β) : sin(α)</v>
      </c>
      <c r="Q37" s="3" t="str">
        <f>"b = "&amp;F37&amp;" ∙ sin("&amp;J37&amp;"°) : sin("&amp;I37&amp;"°) = "&amp;ROUND(G37,2)</f>
        <v>b = 1,36 ∙ sin(78,7°) : sin(62,1°) = 1,51</v>
      </c>
      <c r="R37" s="3" t="s">
        <v>21</v>
      </c>
      <c r="S37" s="3" t="str">
        <f>"c:a = sin(γ) : sin(α) =&gt; c = a ∙ sin(γ) : sin(α)"</f>
        <v>c:a = sin(γ) : sin(α) =&gt; c = a ∙ sin(γ) : sin(α)</v>
      </c>
      <c r="T37" s="3" t="str">
        <f>"c = "&amp;F37&amp;" ∙ sin("&amp;K37&amp;"°) : sin("&amp;I37&amp;"°) = "&amp;ROUND(H37,2)</f>
        <v>c = 1,36 ∙ sin(39,2°) : sin(62,1°) = 0,97</v>
      </c>
      <c r="U37" t="str">
        <f>"a = "&amp;F37&amp;", α = "&amp;I37&amp;"°, γ = "&amp;K37&amp;"°"</f>
        <v>a = 1,36, α = 62,1°, γ = 39,2°</v>
      </c>
    </row>
    <row r="38" spans="4:21" ht="14.25">
      <c r="D38">
        <f ca="1" t="shared" si="3"/>
        <v>0</v>
      </c>
      <c r="E38">
        <f t="shared" si="1"/>
        <v>18</v>
      </c>
      <c r="F38">
        <f>G38*SIN(I38/360*2*PI())/SIN(J38/360*2*PI())</f>
        <v>3.679637140333725</v>
      </c>
      <c r="G38" s="14">
        <f ca="1">ROUND(RAND()*6+1,2)</f>
        <v>5.01</v>
      </c>
      <c r="H38" s="3">
        <f>G38*SIN(K38/360*2*PI())/SIN(J38/360*2*PI())</f>
        <v>1.6935691809925861</v>
      </c>
      <c r="I38" s="14">
        <f ca="1" t="shared" si="4"/>
        <v>31.76</v>
      </c>
      <c r="J38" s="13">
        <f>180-I38-K38</f>
        <v>134.22</v>
      </c>
      <c r="K38" s="14">
        <f ca="1" t="shared" si="4"/>
        <v>14.02</v>
      </c>
      <c r="L38" s="3" t="s">
        <v>18</v>
      </c>
      <c r="M38" t="str">
        <f>"β = 180° - α - γ = 180° - "&amp;I38&amp;"° - "&amp;K38&amp;"°"</f>
        <v>β = 180° - α - γ = 180° - 31,76° - 14,02°</v>
      </c>
      <c r="N38" t="str">
        <f>"β = "&amp;J38&amp;"°"</f>
        <v>β = 134,22°</v>
      </c>
      <c r="O38" s="3" t="s">
        <v>19</v>
      </c>
      <c r="P38" s="3" t="str">
        <f>"a:b = sin(α) : sin(β) =&gt; a = b ∙ sin(α) : sin(β)"</f>
        <v>a:b = sin(α) : sin(β) =&gt; a = b ∙ sin(α) : sin(β)</v>
      </c>
      <c r="Q38" s="3" t="str">
        <f>"a = "&amp;G38&amp;" ∙ sin("&amp;I38&amp;"°) : sin("&amp;J38&amp;"°) = "&amp;ROUND(F38,2)</f>
        <v>a = 5,01 ∙ sin(31,76°) : sin(134,22°) = 3,68</v>
      </c>
      <c r="R38" s="3" t="s">
        <v>21</v>
      </c>
      <c r="S38" s="3" t="str">
        <f>"c:b = sin(γ) : sin(β) =&gt; c = b ∙ sin(γ) : sin(β)"</f>
        <v>c:b = sin(γ) : sin(β) =&gt; c = b ∙ sin(γ) : sin(β)</v>
      </c>
      <c r="T38" s="3" t="str">
        <f>"c = "&amp;G38&amp;" ∙ sin("&amp;K38&amp;"°) : sin("&amp;J38&amp;"°) = "&amp;ROUND(H38,2)</f>
        <v>c = 5,01 ∙ sin(14,02°) : sin(134,22°) = 1,69</v>
      </c>
      <c r="U38" t="str">
        <f>"b = "&amp;G38&amp;", α = "&amp;I38&amp;"°, γ = "&amp;K38&amp;"°"</f>
        <v>b = 5,01, α = 31,76°, γ = 14,02°</v>
      </c>
    </row>
    <row r="39" spans="4:21" ht="14.25">
      <c r="D39">
        <f ca="1" t="shared" si="3"/>
        <v>0.5317135627337641</v>
      </c>
      <c r="E39">
        <f t="shared" si="1"/>
        <v>9</v>
      </c>
      <c r="F39">
        <f>H39*SIN(I39/360*2*PI())/SIN(K39/360*2*PI())</f>
        <v>3.3651749666527</v>
      </c>
      <c r="G39">
        <f>H39*SIN(J39/360*2*PI())/SIN(K39/360*2*PI())</f>
        <v>4.8535376060571185</v>
      </c>
      <c r="H39" s="14">
        <f ca="1">ROUND(RAND()*6+1,2)</f>
        <v>4.05</v>
      </c>
      <c r="I39" s="14">
        <f ca="1" t="shared" si="4"/>
        <v>43.25</v>
      </c>
      <c r="J39" s="13">
        <f>180-I39-K39</f>
        <v>81.2</v>
      </c>
      <c r="K39" s="14">
        <f ca="1" t="shared" si="4"/>
        <v>55.55</v>
      </c>
      <c r="L39" s="3" t="s">
        <v>18</v>
      </c>
      <c r="M39" t="str">
        <f>"β = 180° - α - γ = 180° - "&amp;I39&amp;"° - "&amp;K39&amp;"°"</f>
        <v>β = 180° - α - γ = 180° - 43,25° - 55,55°</v>
      </c>
      <c r="N39" t="str">
        <f>"β = "&amp;J39&amp;"°"</f>
        <v>β = 81,2°</v>
      </c>
      <c r="O39" s="3" t="s">
        <v>19</v>
      </c>
      <c r="P39" s="3" t="str">
        <f>"a:c = sin(α) : sin(γ) =&gt; a = c ∙ sin(α) : sin(γ)"</f>
        <v>a:c = sin(α) : sin(γ) =&gt; a = c ∙ sin(α) : sin(γ)</v>
      </c>
      <c r="Q39" s="3" t="str">
        <f>"a = "&amp;H39&amp;" ∙ sin("&amp;I39&amp;"°) : sin("&amp;K39&amp;"°) = "&amp;ROUND(F39,2)</f>
        <v>a = 4,05 ∙ sin(43,25°) : sin(55,55°) = 3,37</v>
      </c>
      <c r="R39" s="3" t="s">
        <v>22</v>
      </c>
      <c r="S39" s="3" t="str">
        <f>"b:c = sin(β) : sin(γ) =&gt; b = c ∙ sin(β) : sin(γ)"</f>
        <v>b:c = sin(β) : sin(γ) =&gt; b = c ∙ sin(β) : sin(γ)</v>
      </c>
      <c r="T39" s="3" t="str">
        <f>"b = "&amp;H39&amp;" ∙ sin("&amp;J39&amp;"°) : sin("&amp;K39&amp;"°) = "&amp;ROUND(G39,2)</f>
        <v>b = 4,05 ∙ sin(81,2°) : sin(55,55°) = 4,85</v>
      </c>
      <c r="U39" t="str">
        <f>"c = "&amp;H39&amp;", α = "&amp;I39&amp;"°, γ = "&amp;K39&amp;"°"</f>
        <v>c = 4,05, α = 43,25°, γ = 55,55°</v>
      </c>
    </row>
    <row r="40" spans="3:21" ht="12.75">
      <c r="C40" s="23"/>
      <c r="D40">
        <f ca="1" t="shared" si="3"/>
        <v>0</v>
      </c>
      <c r="E40">
        <f t="shared" si="1"/>
        <v>18</v>
      </c>
      <c r="F40" s="14">
        <f ca="1">ROUND(RAND()*6+1,2)+G40</f>
        <v>6.800000000000001</v>
      </c>
      <c r="G40" s="14">
        <f ca="1">ROUND(RAND()*6+1,2)</f>
        <v>2.72</v>
      </c>
      <c r="H40">
        <f>G40*SIN(K40/360*2*PI())/SIN(J40/360*2*PI())</f>
        <v>8.865879639350535</v>
      </c>
      <c r="I40" s="14">
        <f ca="1">ROUND(RAND()*60+10,2)</f>
        <v>34.47</v>
      </c>
      <c r="J40">
        <f>ASIN(G40/F40*SIN(I40/360*2*PI()))*360/2/PI()</f>
        <v>13.084620342747062</v>
      </c>
      <c r="K40">
        <f>180-I40-J40</f>
        <v>132.44537965725294</v>
      </c>
      <c r="L40" s="3" t="s">
        <v>32</v>
      </c>
      <c r="M40" s="3" t="str">
        <f>"b:a = sin(β) : sin(α) =&gt; sin(β) = b : a ∙ sin(α)"</f>
        <v>b:a = sin(β) : sin(α) =&gt; sin(β) = b : a ∙ sin(α)</v>
      </c>
      <c r="N40" s="3" t="str">
        <f>"sin(β) = "&amp;G40&amp;" : "&amp;ROUND(F40,2)&amp;" ∙ sin("&amp;I40&amp;"°) =&gt; β = "&amp;ROUND(J40,2)&amp;"°"</f>
        <v>sin(β) = 2,72 : 6,8 ∙ sin(34,47°) =&gt; β = 13,08°</v>
      </c>
      <c r="O40" s="3" t="s">
        <v>33</v>
      </c>
      <c r="P40" s="3" t="str">
        <f>"γ = 180° - α - β = 180° - "&amp;ROUND(I40,2)&amp;"° - "&amp;ROUND(J40,2)&amp;"°"</f>
        <v>γ = 180° - α - β = 180° - 34,47° - 13,08°</v>
      </c>
      <c r="Q40" s="3" t="str">
        <f>"γ = "&amp;ROUND(K40,2)&amp;"°"</f>
        <v>γ = 132,45°</v>
      </c>
      <c r="R40" s="3" t="s">
        <v>21</v>
      </c>
      <c r="S40" s="3" t="str">
        <f>"c:a = sin(γ) : sin(α) =&gt; c = a ∙ sin(γ) : sin(α)"</f>
        <v>c:a = sin(γ) : sin(α) =&gt; c = a ∙ sin(γ) : sin(α)</v>
      </c>
      <c r="T40" s="3" t="str">
        <f>"c = "&amp;F40&amp;" ∙ sin("&amp;ROUND(K40,2)&amp;"°) : sin("&amp;ROUND(I40,2)&amp;"°) = "&amp;ROUND(H40,2)</f>
        <v>c = 6,8 ∙ sin(132,45°) : sin(34,47°) = 8,87</v>
      </c>
      <c r="U40" t="str">
        <f>"a = "&amp;F40&amp;", b = "&amp;G40&amp;", α = "&amp;I40&amp;"°"</f>
        <v>a = 6,8, b = 2,72, α = 34,47°</v>
      </c>
    </row>
    <row r="41" spans="6:20" ht="12.75">
      <c r="F41" s="14"/>
      <c r="G41" s="14"/>
      <c r="I41" s="14"/>
      <c r="L41" s="3"/>
      <c r="M41" s="3"/>
      <c r="N41" s="3"/>
      <c r="O41" s="3"/>
      <c r="P41" s="3"/>
      <c r="Q41" s="3"/>
      <c r="R41" s="3"/>
      <c r="S41" s="3"/>
      <c r="T41" s="3"/>
    </row>
    <row r="42" spans="6:20" ht="12.75">
      <c r="F42" s="14"/>
      <c r="G42" s="14"/>
      <c r="I42" s="14"/>
      <c r="L42" s="3"/>
      <c r="M42" s="3"/>
      <c r="N42" s="3"/>
      <c r="O42" s="3"/>
      <c r="P42" s="3"/>
      <c r="Q42" s="3"/>
      <c r="R42" s="3"/>
      <c r="S42" s="3"/>
      <c r="T42" s="3"/>
    </row>
    <row r="43" spans="6:20" ht="12.75">
      <c r="F43" s="14"/>
      <c r="G43" s="14"/>
      <c r="I43" s="14"/>
      <c r="L43" s="3"/>
      <c r="M43" s="3"/>
      <c r="N43" s="3"/>
      <c r="O43" s="3"/>
      <c r="P43" s="3"/>
      <c r="Q43" s="3"/>
      <c r="R43" s="3"/>
      <c r="S43" s="3"/>
      <c r="T43" s="3"/>
    </row>
    <row r="44" spans="6:20" ht="12.75">
      <c r="F44" s="14"/>
      <c r="G44" s="14"/>
      <c r="I44" s="14"/>
      <c r="L44" s="3"/>
      <c r="M44" s="3"/>
      <c r="N44" s="3"/>
      <c r="O44" s="3"/>
      <c r="P44" s="3"/>
      <c r="Q44" s="3"/>
      <c r="R44" s="3"/>
      <c r="S44" s="3"/>
      <c r="T44" s="3"/>
    </row>
    <row r="45" spans="6:20" ht="12.75">
      <c r="F45" s="14"/>
      <c r="G45" s="14"/>
      <c r="I45" s="14"/>
      <c r="L45" s="3"/>
      <c r="M45" s="3"/>
      <c r="N45" s="3"/>
      <c r="O45" s="3"/>
      <c r="P45" s="3"/>
      <c r="Q45" s="3"/>
      <c r="R45" s="3"/>
      <c r="S45" s="3"/>
      <c r="T45" s="3"/>
    </row>
    <row r="46" spans="6:20" ht="12.75">
      <c r="F46" s="14"/>
      <c r="G46" s="14"/>
      <c r="I46" s="14"/>
      <c r="L46" s="3"/>
      <c r="M46" s="3"/>
      <c r="N46" s="3"/>
      <c r="O46" s="3"/>
      <c r="P46" s="3"/>
      <c r="Q46" s="3"/>
      <c r="R46" s="3"/>
      <c r="S46" s="3"/>
      <c r="T46" s="3"/>
    </row>
    <row r="47" spans="6:20" ht="12.75">
      <c r="F47" s="14"/>
      <c r="G47" s="14"/>
      <c r="I47" s="14"/>
      <c r="L47" s="3"/>
      <c r="M47" s="3"/>
      <c r="N47" s="3"/>
      <c r="O47" s="3"/>
      <c r="P47" s="3"/>
      <c r="Q47" s="3"/>
      <c r="R47" s="3"/>
      <c r="S47" s="3"/>
      <c r="T47" s="3"/>
    </row>
    <row r="48" spans="7:15" ht="12.75">
      <c r="G48" t="s">
        <v>12</v>
      </c>
      <c r="O48" s="9"/>
    </row>
    <row r="50" spans="5:15" ht="12.75">
      <c r="E50">
        <v>17</v>
      </c>
      <c r="G50" s="3"/>
      <c r="J50">
        <f>SIN(30/360*2*PI())</f>
        <v>0.49999999999999994</v>
      </c>
      <c r="O50" s="3"/>
    </row>
    <row r="51" spans="5:15" ht="12.75">
      <c r="E51" s="14">
        <f ca="1">ROUND(RAND()*18+1,0)</f>
        <v>15</v>
      </c>
      <c r="F51" s="14">
        <f ca="1">ROUND(RAND()*15+1,0)</f>
        <v>16</v>
      </c>
      <c r="O51" s="3"/>
    </row>
    <row r="52" spans="5:22" ht="12.75">
      <c r="E52">
        <v>1</v>
      </c>
      <c r="F52">
        <v>1</v>
      </c>
      <c r="G52">
        <f>VLOOKUP($F52,$E$3:$U$40,2,FALSE)</f>
        <v>3.7439399144805185</v>
      </c>
      <c r="H52">
        <f>VLOOKUP($F52,$E$3:$U$40,3,FALSE)</f>
        <v>4.61</v>
      </c>
      <c r="I52">
        <f>VLOOKUP($F52,$E$3:$U$40,4,FALSE)</f>
        <v>1.27</v>
      </c>
      <c r="J52">
        <f>VLOOKUP($F52,$E$3:$U$40,5,FALSE)</f>
        <v>40.92</v>
      </c>
      <c r="K52">
        <f>VLOOKUP($F52,$E$3:$U$40,6,FALSE)</f>
        <v>53.75753560858883</v>
      </c>
      <c r="L52">
        <f>VLOOKUP($F52,$E$3:$U$40,7,FALSE)</f>
        <v>85.32246439141116</v>
      </c>
      <c r="M52" t="str">
        <f>VLOOKUP($F52,$E$3:$U$40,8,FALSE)</f>
        <v>1. Kosinussatz: a² = b² + c² - 2bc ∙ cos(α)</v>
      </c>
      <c r="N52" t="str">
        <f>VLOOKUP($F52,$E$3:$U$40,9,FALSE)</f>
        <v>a² = 4,61² + 1,27² - 2∙4,61∙1,27∙cos(40,92°)</v>
      </c>
      <c r="O52" t="str">
        <f>VLOOKUP($F52,$E$3:$U$40,10,FALSE)</f>
        <v>a = 3,74</v>
      </c>
      <c r="P52" t="str">
        <f>VLOOKUP($F52,$E$3:$U$40,11,FALSE)</f>
        <v>2. Berechne β mit Sinussatz: </v>
      </c>
      <c r="Q52" t="str">
        <f>VLOOKUP($F52,$E$3:$U$40,12,FALSE)</f>
        <v>b:a = sin(β) : sin(α) =&gt; sin(β) = b : a ∙ sin(α)</v>
      </c>
      <c r="R52" t="str">
        <f>VLOOKUP($F52,$E$3:$U$40,13,FALSE)</f>
        <v>sin(β) = 4,61 : 3,74 ∙ sin(40,92°) =&gt; β = 53,76°</v>
      </c>
      <c r="S52" t="str">
        <f>VLOOKUP($F52,$E$3:$U$40,14,FALSE)</f>
        <v>3. Berechne γ mit Winkelsummensatz:</v>
      </c>
      <c r="T52" t="str">
        <f>VLOOKUP($F52,$E$3:$U$40,15,FALSE)</f>
        <v>γ = 180° - α - β = 180° - 40,92° - 53,76°</v>
      </c>
      <c r="U52" t="str">
        <f>VLOOKUP($F52,$E$3:$U$40,16,FALSE)</f>
        <v>γ = 85,32°</v>
      </c>
      <c r="V52" t="str">
        <f>VLOOKUP($F52,$E$3:$U$40,17,FALSE)</f>
        <v>b = 4,61, c = 1,27, α = 40,92°</v>
      </c>
    </row>
    <row r="53" spans="5:22" ht="12.75">
      <c r="E53">
        <v>2</v>
      </c>
      <c r="F53">
        <v>2</v>
      </c>
      <c r="G53">
        <f>VLOOKUP($F53,$E$3:$U$40,2,FALSE)</f>
        <v>1.36</v>
      </c>
      <c r="H53">
        <f>VLOOKUP($F53,$E$3:$U$40,3,FALSE)</f>
        <v>1.5090380189253931</v>
      </c>
      <c r="I53">
        <f>VLOOKUP($F53,$E$3:$U$40,4,FALSE)</f>
        <v>0.972610636077727</v>
      </c>
      <c r="J53">
        <f>VLOOKUP($F53,$E$3:$U$40,5,FALSE)</f>
        <v>62.1</v>
      </c>
      <c r="K53">
        <f>VLOOKUP($F53,$E$3:$U$40,6,FALSE)</f>
        <v>78.7</v>
      </c>
      <c r="L53">
        <f>VLOOKUP($F53,$E$3:$U$40,7,FALSE)</f>
        <v>39.2</v>
      </c>
      <c r="M53" t="str">
        <f>VLOOKUP($F53,$E$3:$U$40,8,FALSE)</f>
        <v>1. Berechne β mit Winkelsummensatz:</v>
      </c>
      <c r="N53" t="str">
        <f>VLOOKUP($F53,$E$3:$U$40,9,FALSE)</f>
        <v>β = 180° - α - γ = 180° - 62,1° - 39,2°</v>
      </c>
      <c r="O53" t="str">
        <f>VLOOKUP($F53,$E$3:$U$40,10,FALSE)</f>
        <v>β = 78,7°</v>
      </c>
      <c r="P53" t="str">
        <f>VLOOKUP($F53,$E$3:$U$40,11,FALSE)</f>
        <v>2. Berechne Seite b mit Sinussatz: </v>
      </c>
      <c r="Q53" t="str">
        <f>VLOOKUP($F53,$E$3:$U$40,12,FALSE)</f>
        <v>b:a = sin(β) : sin(α) =&gt; b = a ∙ sin(β) : sin(α)</v>
      </c>
      <c r="R53" t="str">
        <f>VLOOKUP($F53,$E$3:$U$40,13,FALSE)</f>
        <v>b = 1,36 ∙ sin(78,7°) : sin(62,1°) = 1,51</v>
      </c>
      <c r="S53" t="str">
        <f>VLOOKUP($F53,$E$3:$U$40,14,FALSE)</f>
        <v>3. Berechne Seite c mit Sinussatz: </v>
      </c>
      <c r="T53" t="str">
        <f>VLOOKUP($F53,$E$3:$U$40,15,FALSE)</f>
        <v>c:a = sin(γ) : sin(α) =&gt; c = a ∙ sin(γ) : sin(α)</v>
      </c>
      <c r="U53" t="str">
        <f>VLOOKUP($F53,$E$3:$U$40,16,FALSE)</f>
        <v>c = 1,36 ∙ sin(39,2°) : sin(62,1°) = 0,97</v>
      </c>
      <c r="V53" t="str">
        <f>VLOOKUP($F53,$E$3:$U$40,17,FALSE)</f>
        <v>a = 1,36, α = 62,1°, γ = 39,2°</v>
      </c>
    </row>
    <row r="54" spans="5:22" ht="12.75">
      <c r="E54">
        <v>3</v>
      </c>
      <c r="F54">
        <v>3</v>
      </c>
      <c r="G54">
        <f>VLOOKUP($F54,$E$3:$U$40,2,FALSE)</f>
        <v>3.46</v>
      </c>
      <c r="H54">
        <f>VLOOKUP($F54,$E$3:$U$40,3,FALSE)</f>
        <v>6.95</v>
      </c>
      <c r="I54">
        <f>VLOOKUP($F54,$E$3:$U$40,4,FALSE)</f>
        <v>7.43</v>
      </c>
      <c r="J54">
        <f>VLOOKUP($F54,$E$3:$U$40,5,FALSE)</f>
        <v>27.586402230800203</v>
      </c>
      <c r="K54">
        <f>VLOOKUP($F54,$E$3:$U$40,6,FALSE)</f>
        <v>68.46392121806858</v>
      </c>
      <c r="L54">
        <f>VLOOKUP($F54,$E$3:$U$40,7,FALSE)</f>
        <v>83.9496765511312</v>
      </c>
      <c r="M54" t="str">
        <f>VLOOKUP($F54,$E$3:$U$40,8,FALSE)</f>
        <v>1. Kosinussatz: cos(α) = (b² + c² - a²) : 2bc</v>
      </c>
      <c r="N54" t="str">
        <f>VLOOKUP($F54,$E$3:$U$40,9,FALSE)</f>
        <v>cos(α) = (6,95² + 7,43² - 3,46²) : (2 ∙ 6,95 ∙ 7,43)</v>
      </c>
      <c r="O54" t="str">
        <f>VLOOKUP($F54,$E$3:$U$40,10,FALSE)</f>
        <v>cos(α) = 0,89 =&gt; α = 27,59°</v>
      </c>
      <c r="P54" t="str">
        <f>VLOOKUP($F54,$E$3:$U$40,11,FALSE)</f>
        <v>2. Berechne β mit Sinussatz: </v>
      </c>
      <c r="Q54" t="str">
        <f>VLOOKUP($F54,$E$3:$U$40,12,FALSE)</f>
        <v>b:a = sin(β) : sin(α) =&gt; sin(β) = b : a ∙ sin(α)</v>
      </c>
      <c r="R54" t="str">
        <f>VLOOKUP($F54,$E$3:$U$40,13,FALSE)</f>
        <v>sin(β) = 6,95 : 3,46 ∙ sin(27,59°) =&gt; β = 68,46°</v>
      </c>
      <c r="S54" t="str">
        <f>VLOOKUP($F54,$E$3:$U$40,14,FALSE)</f>
        <v>3. Berechne γ mit Winkelsummensatz:</v>
      </c>
      <c r="T54" t="str">
        <f>VLOOKUP($F54,$E$3:$U$40,15,FALSE)</f>
        <v>γ = 180° - α - β = 180° - 27,59° - 68,46°</v>
      </c>
      <c r="U54" t="str">
        <f>VLOOKUP($F54,$E$3:$U$40,16,FALSE)</f>
        <v>γ = 83,95°</v>
      </c>
      <c r="V54" t="str">
        <f>VLOOKUP($F54,$E$3:$U$40,17,FALSE)</f>
        <v>a = 3,46, b = 6,95, c = 7,43</v>
      </c>
    </row>
    <row r="55" spans="5:22" ht="12.75">
      <c r="E55">
        <v>4</v>
      </c>
      <c r="F55">
        <v>4</v>
      </c>
      <c r="G55">
        <f>VLOOKUP($F55,$E$3:$U$40,2,FALSE)</f>
        <v>4.44</v>
      </c>
      <c r="H55">
        <f>VLOOKUP($F55,$E$3:$U$40,3,FALSE)</f>
        <v>4.892857736206349</v>
      </c>
      <c r="I55">
        <f>VLOOKUP($F55,$E$3:$U$40,4,FALSE)</f>
        <v>4.1</v>
      </c>
      <c r="J55">
        <f>VLOOKUP($F55,$E$3:$U$40,5,FALSE)</f>
        <v>58.37754479727957</v>
      </c>
      <c r="K55">
        <f>VLOOKUP($F55,$E$3:$U$40,6,FALSE)</f>
        <v>69.78</v>
      </c>
      <c r="L55">
        <f>VLOOKUP($F55,$E$3:$U$40,7,FALSE)</f>
        <v>51.84245520272043</v>
      </c>
      <c r="M55" t="str">
        <f>VLOOKUP($F55,$E$3:$U$40,8,FALSE)</f>
        <v>1. Kosinussatz: b² = a² + c² - 2ac ∙ cos(β)</v>
      </c>
      <c r="N55" t="str">
        <f>VLOOKUP($F55,$E$3:$U$40,9,FALSE)</f>
        <v>b² = 4,44² + 4,1² - 2∙4,44∙4,1∙cos(69,78°)</v>
      </c>
      <c r="O55" t="str">
        <f>VLOOKUP($F55,$E$3:$U$40,10,FALSE)</f>
        <v>b = 4,89</v>
      </c>
      <c r="P55" t="str">
        <f>VLOOKUP($F55,$E$3:$U$40,11,FALSE)</f>
        <v>2. Berechne α mit Sinussatz: </v>
      </c>
      <c r="Q55" t="str">
        <f>VLOOKUP($F55,$E$3:$U$40,12,FALSE)</f>
        <v>a:b = sin(α) : sin(β) =&gt; sin(α) = a : b ∙ sin(β)</v>
      </c>
      <c r="R55" t="str">
        <f>VLOOKUP($F55,$E$3:$U$40,13,FALSE)</f>
        <v>sin(α) = 4,44 : 4,89 ∙ sin(69,78°) =&gt; α = 58,38°</v>
      </c>
      <c r="S55" t="str">
        <f>VLOOKUP($F55,$E$3:$U$40,14,FALSE)</f>
        <v>3. Berechne γ mit Winkelsummensatz:</v>
      </c>
      <c r="T55" t="str">
        <f>VLOOKUP($F55,$E$3:$U$40,15,FALSE)</f>
        <v>γ = 180° - α - β = 180° - 58,38° - 69,78°</v>
      </c>
      <c r="U55" t="str">
        <f>VLOOKUP($F55,$E$3:$U$40,16,FALSE)</f>
        <v>γ = 51,84°</v>
      </c>
      <c r="V55" t="str">
        <f>VLOOKUP($F55,$E$3:$U$40,17,FALSE)</f>
        <v>a = 4,44, c = 4,1, β = 69,78°</v>
      </c>
    </row>
    <row r="56" spans="5:22" ht="12.75">
      <c r="E56">
        <v>5</v>
      </c>
      <c r="F56">
        <v>5</v>
      </c>
      <c r="G56">
        <f>VLOOKUP($F56,$E$3:$U$40,2,FALSE)</f>
        <v>7.28</v>
      </c>
      <c r="H56">
        <f>VLOOKUP($F56,$E$3:$U$40,3,FALSE)</f>
        <v>3.89</v>
      </c>
      <c r="I56">
        <f>VLOOKUP($F56,$E$3:$U$40,4,FALSE)</f>
        <v>7.8747113651623675</v>
      </c>
      <c r="J56">
        <f>VLOOKUP($F56,$E$3:$U$40,5,FALSE)</f>
        <v>66.79</v>
      </c>
      <c r="K56">
        <f>VLOOKUP($F56,$E$3:$U$40,6,FALSE)</f>
        <v>29.412554288419486</v>
      </c>
      <c r="L56">
        <f>VLOOKUP($F56,$E$3:$U$40,7,FALSE)</f>
        <v>83.79744571158051</v>
      </c>
      <c r="M56" t="str">
        <f>VLOOKUP($F56,$E$3:$U$40,8,FALSE)</f>
        <v>1. Berechne β mit Sinussatz: </v>
      </c>
      <c r="N56" t="str">
        <f>VLOOKUP($F56,$E$3:$U$40,9,FALSE)</f>
        <v>b:a = sin(β) : sin(α) =&gt; sin(β) = b : a ∙ sin(α)</v>
      </c>
      <c r="O56" t="str">
        <f>VLOOKUP($F56,$E$3:$U$40,10,FALSE)</f>
        <v>sin(β) = 3,89 : 7,28 ∙ sin(66,79°) =&gt; β = 29,41°</v>
      </c>
      <c r="P56" t="str">
        <f>VLOOKUP($F56,$E$3:$U$40,11,FALSE)</f>
        <v>2. Berechne γ mit Winkelsummensatz:</v>
      </c>
      <c r="Q56" t="str">
        <f>VLOOKUP($F56,$E$3:$U$40,12,FALSE)</f>
        <v>γ = 180° - α - β = 180° - 66,79° - 29,41°</v>
      </c>
      <c r="R56" t="str">
        <f>VLOOKUP($F56,$E$3:$U$40,13,FALSE)</f>
        <v>γ = 83,8°</v>
      </c>
      <c r="S56" t="str">
        <f>VLOOKUP($F56,$E$3:$U$40,14,FALSE)</f>
        <v>3. Berechne Seite c mit Sinussatz: </v>
      </c>
      <c r="T56" t="str">
        <f>VLOOKUP($F56,$E$3:$U$40,15,FALSE)</f>
        <v>c:a = sin(γ) : sin(α) =&gt; c = a ∙ sin(γ) : sin(α)</v>
      </c>
      <c r="U56" t="str">
        <f>VLOOKUP($F56,$E$3:$U$40,16,FALSE)</f>
        <v>c = 7,28 ∙ sin(83,8°) : sin(66,79°) = 7,87</v>
      </c>
      <c r="V56" t="str">
        <f>VLOOKUP($F56,$E$3:$U$40,17,FALSE)</f>
        <v>a = 7,28, b = 3,89, α = 66,79°</v>
      </c>
    </row>
    <row r="57" ht="12.75">
      <c r="O57" s="3"/>
    </row>
    <row r="68" ht="12.75">
      <c r="G68" s="3"/>
    </row>
    <row r="69" ht="12.75">
      <c r="G69" s="3"/>
    </row>
    <row r="70" ht="12.75">
      <c r="G70" s="3"/>
    </row>
    <row r="75" ht="12.75">
      <c r="G75" s="3"/>
    </row>
    <row r="78" ht="12.75">
      <c r="G78" s="3"/>
    </row>
    <row r="81" ht="12.75">
      <c r="G81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2020-12-01T18:38:46Z</cp:lastPrinted>
  <dcterms:created xsi:type="dcterms:W3CDTF">2009-10-08T17:52:09Z</dcterms:created>
  <dcterms:modified xsi:type="dcterms:W3CDTF">2020-12-01T18:43:41Z</dcterms:modified>
  <cp:category/>
  <cp:version/>
  <cp:contentType/>
  <cp:contentStatus/>
</cp:coreProperties>
</file>