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616" activeTab="0"/>
  </bookViews>
  <sheets>
    <sheet name="Arbeitsblatt" sheetId="1" r:id="rId1"/>
    <sheet name="Daten" sheetId="2" r:id="rId2"/>
  </sheets>
  <definedNames>
    <definedName name="_xlfn.RANK.EQ" hidden="1">#NAME?</definedName>
    <definedName name="_xlnm.Print_Area" localSheetId="0">'Arbeitsblatt'!$A$1:$I$115</definedName>
    <definedName name="_xlnm.Print_Area" localSheetId="1">'Daten'!$E$2:$K$20</definedName>
  </definedNames>
  <calcPr fullCalcOnLoad="1"/>
</workbook>
</file>

<file path=xl/sharedStrings.xml><?xml version="1.0" encoding="utf-8"?>
<sst xmlns="http://schemas.openxmlformats.org/spreadsheetml/2006/main" count="150" uniqueCount="49">
  <si>
    <t>Lösung:</t>
  </si>
  <si>
    <t>Für neue Zufallswerte</t>
  </si>
  <si>
    <t>F9 drücken</t>
  </si>
  <si>
    <t>a)</t>
  </si>
  <si>
    <t>b)</t>
  </si>
  <si>
    <t>c)</t>
  </si>
  <si>
    <t>a</t>
  </si>
  <si>
    <t>b</t>
  </si>
  <si>
    <t>c</t>
  </si>
  <si>
    <t>αβγ</t>
  </si>
  <si>
    <t>α</t>
  </si>
  <si>
    <t>β</t>
  </si>
  <si>
    <t>γ</t>
  </si>
  <si>
    <t>1. Berechne γ mit Winkelsummensatz:</t>
  </si>
  <si>
    <t>1. Berechne α mit Winkelsummensatz:</t>
  </si>
  <si>
    <t>1. Berechne β mit Winkelsummensatz:</t>
  </si>
  <si>
    <t xml:space="preserve">2. Berechne Seite a mit Sinussatz: </t>
  </si>
  <si>
    <t xml:space="preserve">2. Berechne Seite b mit Sinussatz: </t>
  </si>
  <si>
    <t xml:space="preserve">3. Berechne Seite c mit Sinussatz: </t>
  </si>
  <si>
    <t xml:space="preserve">3. Berechne Seite b mit Sinussatz: </t>
  </si>
  <si>
    <t>Gegeben ist das folgende allgemeine Dreieck.</t>
  </si>
  <si>
    <t xml:space="preserve">Bestimme alle fehlenden Seiten und Winkel. </t>
  </si>
  <si>
    <t>1. Kosinussatz: c² = a² + b² - 2ab ∙ cos(γ)</t>
  </si>
  <si>
    <t>1. Kosinussatz: b² = a² + c² - 2ac ∙ cos(β)</t>
  </si>
  <si>
    <t>1. Kosinussatz: a² = b² + c² - 2bc ∙ cos(α)</t>
  </si>
  <si>
    <t xml:space="preserve">2. Berechne β mit Sinussatz: </t>
  </si>
  <si>
    <t>3. Berechne γ mit Winkelsummensatz:</t>
  </si>
  <si>
    <t>3. Berechne β mit Winkelsummensatz:</t>
  </si>
  <si>
    <t xml:space="preserve">2. Berechne α mit Sinussatz: </t>
  </si>
  <si>
    <t xml:space="preserve">1. Berechne β mit Sinussatz: </t>
  </si>
  <si>
    <t>2. Berechne γ mit Winkelsummensatz:</t>
  </si>
  <si>
    <t xml:space="preserve">1. Berechne γ mit Sinussatz: </t>
  </si>
  <si>
    <t>2. Berechne β mit Winkelsummensatz:</t>
  </si>
  <si>
    <t xml:space="preserve">1. Berechne α mit Sinussatz: </t>
  </si>
  <si>
    <t>2. Berechne α mit Winkelsummensatz:</t>
  </si>
  <si>
    <t xml:space="preserve">3. Berechne Seite a mit Sinussatz: </t>
  </si>
  <si>
    <t>d)</t>
  </si>
  <si>
    <t>e)</t>
  </si>
  <si>
    <t>Berechnungen an allgemeinen Dreiecken</t>
  </si>
  <si>
    <t>www.schlauistwow.de</t>
  </si>
  <si>
    <t>1. Kosinussatz: cos(α) = (b² + c² - a²) : 2bc</t>
  </si>
  <si>
    <t>Aufgabe</t>
  </si>
  <si>
    <t xml:space="preserve">a) </t>
  </si>
  <si>
    <t xml:space="preserve">Ein Erklärvideo zum Thema findest du unter dem folgenden Link. </t>
  </si>
  <si>
    <t>f)</t>
  </si>
  <si>
    <t>g)</t>
  </si>
  <si>
    <t>h)</t>
  </si>
  <si>
    <t>i)</t>
  </si>
  <si>
    <t>j)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</si>
</sst>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6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25" fillId="37" borderId="11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right"/>
    </xf>
    <xf numFmtId="0" fontId="26" fillId="37" borderId="11" xfId="0" applyFont="1" applyFill="1" applyBorder="1" applyAlignment="1">
      <alignment horizontal="center" vertical="center"/>
    </xf>
    <xf numFmtId="0" fontId="26" fillId="37" borderId="12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9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5</xdr:row>
      <xdr:rowOff>19050</xdr:rowOff>
    </xdr:from>
    <xdr:to>
      <xdr:col>8</xdr:col>
      <xdr:colOff>1047750</xdr:colOff>
      <xdr:row>14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39660" t="37994" r="2056" b="14514"/>
        <a:stretch>
          <a:fillRect/>
        </a:stretch>
      </xdr:blipFill>
      <xdr:spPr>
        <a:xfrm>
          <a:off x="1495425" y="1038225"/>
          <a:ext cx="31813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876300</xdr:colOff>
      <xdr:row>48</xdr:row>
      <xdr:rowOff>95250</xdr:rowOff>
    </xdr:from>
    <xdr:to>
      <xdr:col>8</xdr:col>
      <xdr:colOff>1990725</xdr:colOff>
      <xdr:row>55</xdr:row>
      <xdr:rowOff>47625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882967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3.8515625" style="0" customWidth="1"/>
    <col min="5" max="5" width="4.28125" style="0" customWidth="1"/>
    <col min="6" max="6" width="2.00390625" style="0" customWidth="1"/>
    <col min="7" max="7" width="3.57421875" style="0" customWidth="1"/>
    <col min="8" max="8" width="6.421875" style="0" customWidth="1"/>
    <col min="9" max="9" width="31.28125" style="0" customWidth="1"/>
  </cols>
  <sheetData>
    <row r="1" spans="1:9" ht="24.75" customHeight="1">
      <c r="A1" s="19" t="s">
        <v>38</v>
      </c>
      <c r="B1" s="20"/>
      <c r="C1" s="20"/>
      <c r="D1" s="20"/>
      <c r="E1" s="20"/>
      <c r="F1" s="20"/>
      <c r="G1" s="20"/>
      <c r="H1" s="20"/>
      <c r="I1" s="21"/>
    </row>
    <row r="2" spans="1:6" ht="12.75">
      <c r="A2" s="5"/>
      <c r="F2" s="11"/>
    </row>
    <row r="3" spans="1:12" ht="15">
      <c r="A3" s="23" t="s">
        <v>41</v>
      </c>
      <c r="F3" s="11"/>
      <c r="K3" s="17" t="s">
        <v>1</v>
      </c>
      <c r="L3" s="17"/>
    </row>
    <row r="4" spans="1:12" ht="12.75">
      <c r="A4" s="5"/>
      <c r="F4" s="11"/>
      <c r="K4" s="17" t="s">
        <v>2</v>
      </c>
      <c r="L4" s="17"/>
    </row>
    <row r="5" spans="1:6" ht="15">
      <c r="A5" s="24" t="s">
        <v>20</v>
      </c>
      <c r="F5" s="11"/>
    </row>
    <row r="6" spans="1:6" ht="15">
      <c r="A6" s="24"/>
      <c r="F6" s="11"/>
    </row>
    <row r="7" spans="1:6" ht="12.75">
      <c r="A7" s="5"/>
      <c r="F7" s="11"/>
    </row>
    <row r="8" spans="1:6" ht="12.75">
      <c r="A8" s="5"/>
      <c r="F8" s="11"/>
    </row>
    <row r="9" spans="1:6" ht="12.75">
      <c r="A9" s="5"/>
      <c r="F9" s="11"/>
    </row>
    <row r="10" spans="1:6" ht="12.75">
      <c r="A10" s="5"/>
      <c r="F10" s="11"/>
    </row>
    <row r="11" spans="1:6" ht="12.75">
      <c r="A11" s="5"/>
      <c r="F11" s="11"/>
    </row>
    <row r="12" spans="1:6" ht="12.75">
      <c r="A12" s="5"/>
      <c r="F12" s="11"/>
    </row>
    <row r="13" spans="1:6" ht="12.75">
      <c r="A13" s="5"/>
      <c r="F13" s="11"/>
    </row>
    <row r="14" spans="1:6" ht="12.75">
      <c r="A14" s="5"/>
      <c r="F14" s="11"/>
    </row>
    <row r="15" spans="1:6" ht="12.75">
      <c r="A15" s="5"/>
      <c r="F15" s="11"/>
    </row>
    <row r="16" spans="1:6" ht="15">
      <c r="A16" s="24" t="s">
        <v>21</v>
      </c>
      <c r="F16" s="11"/>
    </row>
    <row r="17" spans="1:6" ht="12.75">
      <c r="A17" s="5"/>
      <c r="F17" s="11"/>
    </row>
    <row r="18" spans="1:6" s="24" customFormat="1" ht="15">
      <c r="A18" s="22"/>
      <c r="B18" s="24" t="s">
        <v>42</v>
      </c>
      <c r="C18" s="24" t="str">
        <f>VLOOKUP(1,Daten!$E$52:$V$56,18)</f>
        <v>b = 5,53, c = 6,6, γ = 57°</v>
      </c>
      <c r="F18" s="25"/>
    </row>
    <row r="19" spans="1:6" ht="12.75">
      <c r="A19" s="5"/>
      <c r="F19" s="11"/>
    </row>
    <row r="20" spans="1:6" ht="12.75">
      <c r="A20" s="5"/>
      <c r="F20" s="11"/>
    </row>
    <row r="21" spans="1:6" ht="15">
      <c r="A21" s="36">
        <v>2</v>
      </c>
      <c r="B21" s="24" t="s">
        <v>4</v>
      </c>
      <c r="C21" s="24" t="str">
        <f>VLOOKUP(A21,Daten!$E$52:$V$61,18)</f>
        <v>a = 5,65, α = 34,5°, β = 56,33°</v>
      </c>
      <c r="F21" s="11"/>
    </row>
    <row r="22" spans="1:6" ht="12.75">
      <c r="A22" s="36"/>
      <c r="C22" s="2"/>
      <c r="F22" s="11"/>
    </row>
    <row r="23" spans="1:6" ht="12.75">
      <c r="A23" s="36"/>
      <c r="C23" s="2"/>
      <c r="F23" s="11"/>
    </row>
    <row r="24" spans="1:6" ht="15">
      <c r="A24" s="36">
        <f>A21+1</f>
        <v>3</v>
      </c>
      <c r="B24" s="24" t="s">
        <v>5</v>
      </c>
      <c r="C24" s="24" t="str">
        <f>VLOOKUP(A24,Daten!$E$52:$V$61,18)</f>
        <v>b = 3,86, α = 36,06°, γ = 65,75°</v>
      </c>
      <c r="F24" s="11"/>
    </row>
    <row r="25" spans="1:6" ht="15">
      <c r="A25" s="36"/>
      <c r="B25" s="24"/>
      <c r="C25" s="24"/>
      <c r="F25" s="11"/>
    </row>
    <row r="26" spans="1:6" ht="15">
      <c r="A26" s="36"/>
      <c r="B26" s="24"/>
      <c r="C26" s="24"/>
      <c r="F26" s="11"/>
    </row>
    <row r="27" spans="1:6" ht="15">
      <c r="A27" s="36">
        <f>A24+1</f>
        <v>4</v>
      </c>
      <c r="B27" s="24" t="s">
        <v>36</v>
      </c>
      <c r="C27" s="24" t="str">
        <f>VLOOKUP(A27,Daten!$E$52:$V$61,18)</f>
        <v>c = 3,85, β = 63,23°, γ = 34,02°</v>
      </c>
      <c r="F27" s="11"/>
    </row>
    <row r="28" spans="1:6" ht="15">
      <c r="A28" s="11"/>
      <c r="B28" s="24"/>
      <c r="C28" s="24"/>
      <c r="E28" s="11"/>
      <c r="F28" s="11"/>
    </row>
    <row r="29" spans="1:6" ht="15">
      <c r="A29" s="37"/>
      <c r="B29" s="24"/>
      <c r="C29" s="24"/>
      <c r="E29" s="11"/>
      <c r="F29" s="11"/>
    </row>
    <row r="30" spans="1:8" ht="15">
      <c r="A30" s="36">
        <f>A27+1</f>
        <v>5</v>
      </c>
      <c r="B30" s="24" t="s">
        <v>37</v>
      </c>
      <c r="C30" s="24" t="str">
        <f>VLOOKUP(A30,Daten!$E$52:$V$61,18)</f>
        <v>a = 3,23, α = 58,28°, γ = 44,92°</v>
      </c>
      <c r="E30" s="11"/>
      <c r="F30" s="11"/>
      <c r="H30" s="2"/>
    </row>
    <row r="31" spans="1:8" ht="12.75">
      <c r="A31" s="11"/>
      <c r="E31" s="11"/>
      <c r="F31" s="11">
        <v>1</v>
      </c>
      <c r="H31" s="3"/>
    </row>
    <row r="32" spans="1:8" ht="12.75">
      <c r="A32" s="11"/>
      <c r="E32" s="11"/>
      <c r="F32" s="11">
        <f>F31</f>
        <v>1</v>
      </c>
      <c r="H32" s="1"/>
    </row>
    <row r="33" spans="1:6" ht="15">
      <c r="A33" s="36">
        <f>A30+1</f>
        <v>6</v>
      </c>
      <c r="B33" s="24" t="s">
        <v>44</v>
      </c>
      <c r="C33" s="24" t="str">
        <f>VLOOKUP(A33,Daten!$E$52:$V$61,18)</f>
        <v>b = 1,89, β = 46,79°, γ = 61,22°</v>
      </c>
      <c r="E33" s="11"/>
      <c r="F33" s="11"/>
    </row>
    <row r="34" spans="1:6" ht="15">
      <c r="A34" s="11"/>
      <c r="B34" s="24"/>
      <c r="C34" s="24"/>
      <c r="E34" s="11"/>
      <c r="F34" s="11"/>
    </row>
    <row r="35" spans="1:8" ht="15">
      <c r="A35" s="11"/>
      <c r="B35" s="24"/>
      <c r="C35" s="24"/>
      <c r="E35" s="11"/>
      <c r="F35" s="11"/>
      <c r="H35" s="1"/>
    </row>
    <row r="36" spans="1:6" ht="15">
      <c r="A36" s="36">
        <f>A33+1</f>
        <v>7</v>
      </c>
      <c r="B36" s="24" t="s">
        <v>45</v>
      </c>
      <c r="C36" s="24" t="str">
        <f>VLOOKUP(A36,Daten!$E$52:$V$61,18)</f>
        <v>c = 6,72, α = 63,85°, γ = 36,52°</v>
      </c>
      <c r="E36" s="11"/>
      <c r="F36" s="11"/>
    </row>
    <row r="37" spans="1:9" ht="15">
      <c r="A37" s="11"/>
      <c r="B37" s="24"/>
      <c r="C37" s="24"/>
      <c r="E37" s="11"/>
      <c r="F37" s="11"/>
      <c r="I37" s="6"/>
    </row>
    <row r="38" spans="1:9" ht="15">
      <c r="A38" s="11"/>
      <c r="B38" s="24"/>
      <c r="C38" s="24"/>
      <c r="E38" s="11"/>
      <c r="F38" s="11"/>
      <c r="I38" s="6"/>
    </row>
    <row r="39" spans="1:9" ht="15">
      <c r="A39" s="36">
        <f>A36+1</f>
        <v>8</v>
      </c>
      <c r="B39" s="24" t="s">
        <v>46</v>
      </c>
      <c r="C39" s="24" t="str">
        <f>VLOOKUP(A39,Daten!$E$52:$V$61,18)</f>
        <v>a = 3,24, b = 6,53, c = 7,18</v>
      </c>
      <c r="E39" s="11"/>
      <c r="F39" s="11"/>
      <c r="I39" s="6"/>
    </row>
    <row r="40" spans="1:9" ht="15">
      <c r="A40" s="11"/>
      <c r="B40" s="24"/>
      <c r="C40" s="24"/>
      <c r="E40" s="11"/>
      <c r="F40" s="11"/>
      <c r="I40" s="6"/>
    </row>
    <row r="41" spans="1:9" ht="15">
      <c r="A41" s="11"/>
      <c r="B41" s="24"/>
      <c r="C41" s="24"/>
      <c r="E41" s="11"/>
      <c r="F41" s="11"/>
      <c r="I41" s="6"/>
    </row>
    <row r="42" spans="1:9" ht="15">
      <c r="A42" s="36">
        <f>A39+1</f>
        <v>9</v>
      </c>
      <c r="B42" s="24" t="s">
        <v>47</v>
      </c>
      <c r="C42" s="24" t="str">
        <f>VLOOKUP(A42,Daten!$E$52:$V$61,18)</f>
        <v>b = 6,91, c = 6,21, α = 33,45°</v>
      </c>
      <c r="E42" s="11"/>
      <c r="F42" s="11"/>
      <c r="I42" s="6"/>
    </row>
    <row r="43" spans="1:9" ht="15">
      <c r="A43" s="11"/>
      <c r="B43" s="24"/>
      <c r="C43" s="24"/>
      <c r="E43" s="11"/>
      <c r="F43" s="11"/>
      <c r="I43" s="6"/>
    </row>
    <row r="44" spans="1:9" ht="15">
      <c r="A44" s="11"/>
      <c r="B44" s="24"/>
      <c r="C44" s="24"/>
      <c r="E44" s="11"/>
      <c r="F44" s="11"/>
      <c r="I44" s="6"/>
    </row>
    <row r="45" spans="1:9" ht="15">
      <c r="A45" s="36">
        <f>A42+1</f>
        <v>10</v>
      </c>
      <c r="B45" s="24" t="s">
        <v>48</v>
      </c>
      <c r="C45" s="24" t="str">
        <f>VLOOKUP(A45,Daten!$E$52:$V$61,18)</f>
        <v>a = 6,51, b = 5,49, γ = 19,37°</v>
      </c>
      <c r="E45" s="11"/>
      <c r="F45" s="11"/>
      <c r="I45" s="6"/>
    </row>
    <row r="46" spans="2:9" ht="15">
      <c r="B46" s="24"/>
      <c r="C46" s="24"/>
      <c r="E46" s="11"/>
      <c r="F46" s="11"/>
      <c r="I46" s="6"/>
    </row>
    <row r="47" spans="2:9" ht="15">
      <c r="B47" s="24"/>
      <c r="C47" s="24"/>
      <c r="E47" s="11"/>
      <c r="F47" s="11"/>
      <c r="I47" s="6"/>
    </row>
    <row r="48" spans="1:9" ht="13.5" thickBot="1">
      <c r="A48" s="30"/>
      <c r="B48" s="30"/>
      <c r="C48" s="30"/>
      <c r="D48" s="30"/>
      <c r="E48" s="31"/>
      <c r="F48" s="31"/>
      <c r="G48" s="30"/>
      <c r="H48" s="30"/>
      <c r="I48" s="32"/>
    </row>
    <row r="49" spans="5:9" ht="12.75">
      <c r="E49" s="11"/>
      <c r="F49" s="11"/>
      <c r="I49" s="6"/>
    </row>
    <row r="50" spans="2:9" ht="15">
      <c r="B50" s="24" t="s">
        <v>43</v>
      </c>
      <c r="E50" s="11"/>
      <c r="F50" s="11"/>
      <c r="I50" s="6"/>
    </row>
    <row r="51" spans="5:9" ht="12.75">
      <c r="E51" s="11"/>
      <c r="F51" s="11"/>
      <c r="I51" s="6"/>
    </row>
    <row r="52" spans="5:9" ht="12.75">
      <c r="E52" s="11"/>
      <c r="F52" s="11"/>
      <c r="I52" s="6"/>
    </row>
    <row r="53" spans="5:9" ht="12.75">
      <c r="E53" s="11"/>
      <c r="F53" s="11"/>
      <c r="I53" s="6"/>
    </row>
    <row r="54" spans="5:8" ht="12.75">
      <c r="E54" s="11"/>
      <c r="F54" s="11">
        <f>F37</f>
        <v>0</v>
      </c>
      <c r="H54" s="1"/>
    </row>
    <row r="55" spans="5:8" ht="12.75">
      <c r="E55" s="11"/>
      <c r="F55" s="11"/>
      <c r="H55" s="1"/>
    </row>
    <row r="56" spans="5:8" ht="12.75">
      <c r="E56" s="11"/>
      <c r="F56" s="11"/>
      <c r="H56" s="1"/>
    </row>
    <row r="57" spans="1:9" ht="19.5" customHeight="1">
      <c r="A57" s="27" t="s">
        <v>39</v>
      </c>
      <c r="B57" s="28"/>
      <c r="C57" s="28"/>
      <c r="D57" s="28"/>
      <c r="E57" s="28"/>
      <c r="F57" s="28"/>
      <c r="G57" s="28"/>
      <c r="H57" s="28"/>
      <c r="I57" s="29"/>
    </row>
    <row r="58" spans="1:9" ht="15" customHeight="1">
      <c r="A58" s="2"/>
      <c r="B58" s="1" t="s">
        <v>0</v>
      </c>
      <c r="C58" s="2"/>
      <c r="D58" s="2"/>
      <c r="E58" s="11"/>
      <c r="F58" s="11"/>
      <c r="G58" s="2"/>
      <c r="H58" s="2"/>
      <c r="I58" s="2"/>
    </row>
    <row r="59" spans="1:9" ht="7.5" customHeight="1">
      <c r="A59" s="2"/>
      <c r="B59" s="1"/>
      <c r="C59" s="2"/>
      <c r="D59" s="2"/>
      <c r="E59" s="11"/>
      <c r="F59" s="11"/>
      <c r="G59" s="2"/>
      <c r="H59" s="2"/>
      <c r="I59" s="2"/>
    </row>
    <row r="60" spans="1:9" ht="15" customHeight="1">
      <c r="A60" s="2"/>
      <c r="B60" s="2" t="s">
        <v>3</v>
      </c>
      <c r="C60" s="2"/>
      <c r="D60" s="2"/>
      <c r="E60" s="11"/>
      <c r="F60" s="11"/>
      <c r="G60" s="2" t="s">
        <v>4</v>
      </c>
      <c r="H60" s="1"/>
      <c r="I60" s="2"/>
    </row>
    <row r="61" spans="1:9" ht="15" customHeight="1">
      <c r="A61" s="26">
        <v>1</v>
      </c>
      <c r="B61" s="1" t="str">
        <f>VLOOKUP(A61,Daten!$E$52:$V$61,9)</f>
        <v>1. Berechne β mit Sinussatz: </v>
      </c>
      <c r="C61" s="2"/>
      <c r="D61" s="2"/>
      <c r="E61" s="33"/>
      <c r="F61" s="12">
        <v>2</v>
      </c>
      <c r="G61" s="1" t="str">
        <f>VLOOKUP(F61,Daten!$E$52:$V$61,9)</f>
        <v>1. Berechne γ mit Winkelsummensatz:</v>
      </c>
      <c r="H61" s="2"/>
      <c r="I61" s="34"/>
    </row>
    <row r="62" spans="1:9" ht="15" customHeight="1">
      <c r="A62" s="18">
        <f>A61</f>
        <v>1</v>
      </c>
      <c r="B62" s="2" t="str">
        <f>VLOOKUP(A62,Daten!$E$52:$V$61,10)</f>
        <v>b:c = sin(β) : sin(γ) =&gt; sin(β) = b : c ∙ sin(γ)</v>
      </c>
      <c r="C62" s="2"/>
      <c r="D62" s="2"/>
      <c r="E62" s="33"/>
      <c r="F62" s="12">
        <f aca="true" t="shared" si="0" ref="F62:F69">F61</f>
        <v>2</v>
      </c>
      <c r="G62" s="2" t="str">
        <f>VLOOKUP(F62,Daten!$E$52:$V$61,10)</f>
        <v>γ = 180° - α - β = 180° - 34,5° - 56,33°</v>
      </c>
      <c r="H62" s="2"/>
      <c r="I62" s="2"/>
    </row>
    <row r="63" spans="1:9" ht="15" customHeight="1">
      <c r="A63" s="18">
        <f aca="true" t="shared" si="1" ref="A63:A69">A62</f>
        <v>1</v>
      </c>
      <c r="B63" s="2" t="str">
        <f>VLOOKUP(A63,Daten!$E$52:$V$61,11)</f>
        <v>sin(β) = 5,53 : 6,6 ∙ sin(57°) =&gt; β = 44,64°</v>
      </c>
      <c r="C63" s="2"/>
      <c r="D63" s="2"/>
      <c r="E63" s="33"/>
      <c r="F63" s="12">
        <f t="shared" si="0"/>
        <v>2</v>
      </c>
      <c r="G63" s="2" t="str">
        <f>VLOOKUP(F63,Daten!$E$52:$V$61,11)</f>
        <v>γ = 89,17°</v>
      </c>
      <c r="H63" s="2"/>
      <c r="I63" s="2"/>
    </row>
    <row r="64" spans="1:9" ht="15" customHeight="1">
      <c r="A64" s="18">
        <f t="shared" si="1"/>
        <v>1</v>
      </c>
      <c r="B64" s="1" t="str">
        <f>VLOOKUP(A64,Daten!$E$52:$V$61,12)</f>
        <v>2. Berechne α mit Winkelsummensatz:</v>
      </c>
      <c r="C64" s="2"/>
      <c r="D64" s="2"/>
      <c r="E64" s="33"/>
      <c r="F64" s="12">
        <f t="shared" si="0"/>
        <v>2</v>
      </c>
      <c r="G64" s="1" t="str">
        <f>VLOOKUP(F64,Daten!$E$52:$V$61,12)</f>
        <v>2. Berechne Seite b mit Sinussatz: </v>
      </c>
      <c r="H64" s="1"/>
      <c r="I64" s="2"/>
    </row>
    <row r="65" spans="1:9" ht="15" customHeight="1">
      <c r="A65" s="18">
        <f t="shared" si="1"/>
        <v>1</v>
      </c>
      <c r="B65" s="2" t="str">
        <f>VLOOKUP(A65,Daten!$E$52:$V$61,13)</f>
        <v>α = 180° - β - γ = 180° - 44,64° - 57°</v>
      </c>
      <c r="C65" s="2"/>
      <c r="D65" s="2"/>
      <c r="E65" s="33"/>
      <c r="F65" s="12">
        <f t="shared" si="0"/>
        <v>2</v>
      </c>
      <c r="G65" s="2" t="str">
        <f>VLOOKUP(F65,Daten!$E$52:$V$61,13)</f>
        <v>b:a = sin(β) : sin(α) =&gt; b = a ∙ sin(β) : sin(α)</v>
      </c>
      <c r="H65" s="2"/>
      <c r="I65" s="2"/>
    </row>
    <row r="66" spans="1:9" ht="15" customHeight="1">
      <c r="A66" s="18">
        <f t="shared" si="1"/>
        <v>1</v>
      </c>
      <c r="B66" s="2" t="str">
        <f>VLOOKUP(A66,Daten!$E$52:$V$61,14)</f>
        <v>α = 78,36°</v>
      </c>
      <c r="C66" s="2"/>
      <c r="D66" s="2"/>
      <c r="E66" s="33"/>
      <c r="F66" s="12">
        <f t="shared" si="0"/>
        <v>2</v>
      </c>
      <c r="G66" s="2" t="str">
        <f>VLOOKUP(F66,Daten!$E$52:$V$61,14)</f>
        <v>b = 5,65 ∙ sin(56,33°) : sin(34,5°) = 8,3</v>
      </c>
      <c r="H66" s="2"/>
      <c r="I66" s="2"/>
    </row>
    <row r="67" spans="1:9" ht="15" customHeight="1">
      <c r="A67" s="18">
        <f t="shared" si="1"/>
        <v>1</v>
      </c>
      <c r="B67" s="1" t="str">
        <f>VLOOKUP(A67,Daten!$E$52:$V$61,15)</f>
        <v>3. Berechne Seite a mit Sinussatz: </v>
      </c>
      <c r="C67" s="2"/>
      <c r="D67" s="2"/>
      <c r="E67" s="33"/>
      <c r="F67" s="12">
        <f t="shared" si="0"/>
        <v>2</v>
      </c>
      <c r="G67" s="1" t="str">
        <f>VLOOKUP(F67,Daten!$E$52:$V$61,15)</f>
        <v>3. Berechne Seite c mit Sinussatz: </v>
      </c>
      <c r="H67" s="1"/>
      <c r="I67" s="2"/>
    </row>
    <row r="68" spans="1:9" ht="15" customHeight="1">
      <c r="A68" s="18">
        <f t="shared" si="1"/>
        <v>1</v>
      </c>
      <c r="B68" s="2" t="str">
        <f>VLOOKUP(A68,Daten!$E$52:$V$61,16)</f>
        <v>a:c = sin(α) : sin(γ) =&gt; a = c ∙ sin(α) : sin(γ)</v>
      </c>
      <c r="C68" s="35"/>
      <c r="D68" s="35"/>
      <c r="E68" s="33"/>
      <c r="F68" s="12">
        <f t="shared" si="0"/>
        <v>2</v>
      </c>
      <c r="G68" s="2" t="str">
        <f>VLOOKUP(F68,Daten!$E$52:$V$61,16)</f>
        <v>c:a = sin(γ) : sin(α) =&gt; c = a ∙ sin(γ) : sin(α)</v>
      </c>
      <c r="H68" s="2"/>
      <c r="I68" s="2"/>
    </row>
    <row r="69" spans="1:9" ht="15" customHeight="1">
      <c r="A69" s="18">
        <f t="shared" si="1"/>
        <v>1</v>
      </c>
      <c r="B69" s="2" t="str">
        <f>VLOOKUP(A69,Daten!$E$52:$V$61,17)</f>
        <v>a = 6,6 ∙ sin(78,36°) : sin(57°) = 7,71</v>
      </c>
      <c r="C69" s="2"/>
      <c r="D69" s="2"/>
      <c r="E69" s="33"/>
      <c r="F69" s="12">
        <f t="shared" si="0"/>
        <v>2</v>
      </c>
      <c r="G69" s="2" t="str">
        <f>VLOOKUP(F69,Daten!$E$52:$V$61,17)</f>
        <v>c = 5,65 ∙ sin(89,17°) : sin(34,5°) = 9,97</v>
      </c>
      <c r="H69" s="2"/>
      <c r="I69" s="2"/>
    </row>
    <row r="70" spans="1:9" ht="6" customHeight="1">
      <c r="A70" s="13"/>
      <c r="B70" s="2"/>
      <c r="C70" s="35"/>
      <c r="D70" s="35"/>
      <c r="E70" s="33"/>
      <c r="F70" s="12"/>
      <c r="G70" s="2"/>
      <c r="H70" s="1"/>
      <c r="I70" s="2"/>
    </row>
    <row r="71" spans="1:9" ht="15" customHeight="1">
      <c r="A71" s="2"/>
      <c r="B71" s="2" t="s">
        <v>5</v>
      </c>
      <c r="C71" s="2"/>
      <c r="D71" s="2"/>
      <c r="E71" s="33"/>
      <c r="F71" s="12"/>
      <c r="G71" s="2" t="s">
        <v>36</v>
      </c>
      <c r="H71" s="2"/>
      <c r="I71" s="2"/>
    </row>
    <row r="72" spans="1:9" ht="15" customHeight="1">
      <c r="A72" s="12">
        <v>3</v>
      </c>
      <c r="B72" s="1" t="str">
        <f>VLOOKUP(A72,Daten!$E$52:$V$61,9)</f>
        <v>1. Berechne β mit Winkelsummensatz:</v>
      </c>
      <c r="C72" s="2"/>
      <c r="D72" s="2"/>
      <c r="E72" s="33"/>
      <c r="F72" s="12">
        <v>4</v>
      </c>
      <c r="G72" s="1" t="str">
        <f>VLOOKUP(F72,Daten!$E$52:$V$61,9)</f>
        <v>1. Berechne α mit Winkelsummensatz:</v>
      </c>
      <c r="H72" s="1"/>
      <c r="I72" s="2"/>
    </row>
    <row r="73" spans="1:9" ht="15" customHeight="1">
      <c r="A73" s="12">
        <f>A72</f>
        <v>3</v>
      </c>
      <c r="B73" s="2" t="str">
        <f>VLOOKUP(A73,Daten!$E$52:$V$61,10)</f>
        <v>β = 180° - α - γ = 180° - 36,06° - 65,75°</v>
      </c>
      <c r="C73" s="2"/>
      <c r="D73" s="2"/>
      <c r="E73" s="33"/>
      <c r="F73" s="12">
        <f aca="true" t="shared" si="2" ref="F73:F80">F72</f>
        <v>4</v>
      </c>
      <c r="G73" s="2" t="str">
        <f>VLOOKUP(F73,Daten!$E$52:$V$61,10)</f>
        <v>α = 180° - β - γ = 180° - 63,23° - 34,02°</v>
      </c>
      <c r="H73" s="2"/>
      <c r="I73" s="2"/>
    </row>
    <row r="74" spans="1:9" ht="15" customHeight="1">
      <c r="A74" s="12">
        <f>A73</f>
        <v>3</v>
      </c>
      <c r="B74" s="2" t="str">
        <f>VLOOKUP(A74,Daten!$E$52:$V$61,11)</f>
        <v>β = 78,19°</v>
      </c>
      <c r="C74" s="2"/>
      <c r="D74" s="2"/>
      <c r="E74" s="33"/>
      <c r="F74" s="12">
        <f t="shared" si="2"/>
        <v>4</v>
      </c>
      <c r="G74" s="2" t="str">
        <f>VLOOKUP(F74,Daten!$E$52:$V$61,11)</f>
        <v>α = 82,75°</v>
      </c>
      <c r="H74" s="2"/>
      <c r="I74" s="2"/>
    </row>
    <row r="75" spans="1:9" ht="15" customHeight="1">
      <c r="A75" s="12">
        <f>A74</f>
        <v>3</v>
      </c>
      <c r="B75" s="1" t="str">
        <f>VLOOKUP(A75,Daten!$E$52:$V$61,12)</f>
        <v>2. Berechne Seite a mit Sinussatz: </v>
      </c>
      <c r="C75" s="2"/>
      <c r="D75" s="2"/>
      <c r="E75" s="33"/>
      <c r="F75" s="12">
        <f t="shared" si="2"/>
        <v>4</v>
      </c>
      <c r="G75" s="1" t="str">
        <f>VLOOKUP(F75,Daten!$E$52:$V$61,12)</f>
        <v>2. Berechne Seite a mit Sinussatz: </v>
      </c>
      <c r="H75" s="1"/>
      <c r="I75" s="2"/>
    </row>
    <row r="76" spans="1:9" ht="15" customHeight="1">
      <c r="A76" s="12">
        <f>A75</f>
        <v>3</v>
      </c>
      <c r="B76" s="2" t="str">
        <f>VLOOKUP(A76,Daten!$E$52:$V$61,13)</f>
        <v>a:b = sin(α) : sin(β) =&gt; a = b ∙ sin(α) : sin(β)</v>
      </c>
      <c r="C76" s="2"/>
      <c r="D76" s="2"/>
      <c r="E76" s="33"/>
      <c r="F76" s="12">
        <f t="shared" si="2"/>
        <v>4</v>
      </c>
      <c r="G76" s="2" t="str">
        <f>VLOOKUP(F76,Daten!$E$52:$V$61,13)</f>
        <v>a:c = sin(α) : sin(γ) =&gt; a = c ∙ sin(α) : sin(γ)</v>
      </c>
      <c r="H76" s="2"/>
      <c r="I76" s="2"/>
    </row>
    <row r="77" spans="1:9" ht="15" customHeight="1">
      <c r="A77" s="12">
        <f>A76</f>
        <v>3</v>
      </c>
      <c r="B77" s="2" t="str">
        <f>VLOOKUP(A77,Daten!$E$52:$V$61,14)</f>
        <v>a = 3,86 ∙ sin(36,06°) : sin(78,19°) = 2,32</v>
      </c>
      <c r="C77" s="35"/>
      <c r="D77" s="35"/>
      <c r="E77" s="33"/>
      <c r="F77" s="12">
        <f t="shared" si="2"/>
        <v>4</v>
      </c>
      <c r="G77" s="2" t="str">
        <f>VLOOKUP(F77,Daten!$E$52:$V$61,14)</f>
        <v>a = 3,85 ∙ sin(82,75°) : sin(34,02°) = 6,83</v>
      </c>
      <c r="H77" s="2"/>
      <c r="I77" s="2"/>
    </row>
    <row r="78" spans="1:9" ht="15" customHeight="1">
      <c r="A78" s="12">
        <f>A77</f>
        <v>3</v>
      </c>
      <c r="B78" s="1" t="str">
        <f>VLOOKUP(A78,Daten!$E$52:$V$61,15)</f>
        <v>3. Berechne Seite c mit Sinussatz: </v>
      </c>
      <c r="C78" s="35"/>
      <c r="D78" s="35"/>
      <c r="E78" s="33"/>
      <c r="F78" s="12">
        <f t="shared" si="2"/>
        <v>4</v>
      </c>
      <c r="G78" s="1" t="str">
        <f>VLOOKUP(F78,Daten!$E$52:$V$61,15)</f>
        <v>3. Berechne Seite b mit Sinussatz: </v>
      </c>
      <c r="H78" s="2"/>
      <c r="I78" s="2"/>
    </row>
    <row r="79" spans="1:9" ht="15" customHeight="1">
      <c r="A79" s="12">
        <f>A78</f>
        <v>3</v>
      </c>
      <c r="B79" s="2" t="str">
        <f>VLOOKUP(A79,Daten!$E$52:$V$61,16)</f>
        <v>c:b = sin(γ) : sin(β) =&gt; c = b ∙ sin(γ) : sin(β)</v>
      </c>
      <c r="C79" s="35"/>
      <c r="D79" s="35"/>
      <c r="E79" s="33"/>
      <c r="F79" s="12">
        <f t="shared" si="2"/>
        <v>4</v>
      </c>
      <c r="G79" s="2" t="str">
        <f>VLOOKUP(F79,Daten!$E$52:$V$61,16)</f>
        <v>b:c = sin(β) : sin(γ) =&gt; b = c ∙ sin(β) : sin(γ)</v>
      </c>
      <c r="H79" s="1"/>
      <c r="I79" s="2"/>
    </row>
    <row r="80" spans="1:9" ht="15" customHeight="1">
      <c r="A80" s="12">
        <f>A79</f>
        <v>3</v>
      </c>
      <c r="B80" s="2" t="str">
        <f>VLOOKUP(A80,Daten!$E$52:$V$61,17)</f>
        <v>c = 3,86 ∙ sin(65,75°) : sin(78,19°) = 3,6</v>
      </c>
      <c r="C80" s="35"/>
      <c r="D80" s="35"/>
      <c r="E80" s="33"/>
      <c r="F80" s="12">
        <f t="shared" si="2"/>
        <v>4</v>
      </c>
      <c r="G80" s="2" t="str">
        <f>VLOOKUP(F80,Daten!$E$52:$V$61,17)</f>
        <v>b = 3,85 ∙ sin(63,23°) : sin(34,02°) = 6,14</v>
      </c>
      <c r="H80" s="2"/>
      <c r="I80" s="2"/>
    </row>
    <row r="81" spans="1:9" ht="8.25" customHeight="1">
      <c r="A81" s="2"/>
      <c r="B81" s="2"/>
      <c r="C81" s="2"/>
      <c r="D81" s="2"/>
      <c r="E81" s="33"/>
      <c r="F81" s="12"/>
      <c r="G81" s="4"/>
      <c r="H81" s="2"/>
      <c r="I81" s="2"/>
    </row>
    <row r="82" spans="1:9" ht="15" customHeight="1">
      <c r="A82" s="12"/>
      <c r="B82" s="2" t="s">
        <v>37</v>
      </c>
      <c r="C82" s="2"/>
      <c r="D82" s="2"/>
      <c r="E82" s="33"/>
      <c r="F82" s="12"/>
      <c r="G82" s="2" t="s">
        <v>44</v>
      </c>
      <c r="H82" s="2"/>
      <c r="I82" s="2"/>
    </row>
    <row r="83" spans="1:9" ht="15" customHeight="1">
      <c r="A83" s="12">
        <v>5</v>
      </c>
      <c r="B83" s="1" t="str">
        <f>VLOOKUP(A83,Daten!$E$52:$V$61,9)</f>
        <v>1. Berechne β mit Winkelsummensatz:</v>
      </c>
      <c r="C83" s="2"/>
      <c r="D83" s="2"/>
      <c r="E83" s="33"/>
      <c r="F83" s="12">
        <v>6</v>
      </c>
      <c r="G83" s="1" t="str">
        <f>VLOOKUP(F83,Daten!$E$52:$V$61,9)</f>
        <v>1. Berechne α mit Winkelsummensatz:</v>
      </c>
      <c r="H83" s="2"/>
      <c r="I83" s="2"/>
    </row>
    <row r="84" spans="1:9" ht="15" customHeight="1">
      <c r="A84" s="12">
        <f aca="true" t="shared" si="3" ref="A84:A91">A83</f>
        <v>5</v>
      </c>
      <c r="B84" s="2" t="str">
        <f>VLOOKUP(A84,Daten!$E$52:$V$61,10)</f>
        <v>β = 180° - α - γ = 180° - 58,28° - 44,92°</v>
      </c>
      <c r="C84" s="2"/>
      <c r="D84" s="2"/>
      <c r="E84" s="33"/>
      <c r="F84" s="12">
        <f aca="true" t="shared" si="4" ref="F84:F91">F83</f>
        <v>6</v>
      </c>
      <c r="G84" s="2" t="str">
        <f>VLOOKUP(F84,Daten!$E$52:$V$61,10)</f>
        <v>α = 180° - β - γ = 180° - 46,79° - 61,22°</v>
      </c>
      <c r="H84" s="2"/>
      <c r="I84" s="2"/>
    </row>
    <row r="85" spans="1:9" ht="15" customHeight="1">
      <c r="A85" s="12">
        <f t="shared" si="3"/>
        <v>5</v>
      </c>
      <c r="B85" s="2" t="str">
        <f>VLOOKUP(A85,Daten!$E$52:$V$61,11)</f>
        <v>β = 76,8°</v>
      </c>
      <c r="C85" s="2"/>
      <c r="D85" s="2"/>
      <c r="E85" s="33"/>
      <c r="F85" s="12">
        <f t="shared" si="4"/>
        <v>6</v>
      </c>
      <c r="G85" s="2" t="str">
        <f>VLOOKUP(F85,Daten!$E$52:$V$61,11)</f>
        <v>α = 71,99°</v>
      </c>
      <c r="H85" s="2"/>
      <c r="I85" s="2"/>
    </row>
    <row r="86" spans="1:9" ht="15" customHeight="1">
      <c r="A86" s="12">
        <f t="shared" si="3"/>
        <v>5</v>
      </c>
      <c r="B86" s="1" t="str">
        <f>VLOOKUP(A86,Daten!$E$52:$V$61,12)</f>
        <v>2. Berechne Seite b mit Sinussatz: </v>
      </c>
      <c r="C86" s="2"/>
      <c r="D86" s="2"/>
      <c r="E86" s="33"/>
      <c r="F86" s="12">
        <f t="shared" si="4"/>
        <v>6</v>
      </c>
      <c r="G86" s="1" t="str">
        <f>VLOOKUP(F86,Daten!$E$52:$V$61,12)</f>
        <v>2. Berechne Seite a mit Sinussatz: </v>
      </c>
      <c r="H86" s="2"/>
      <c r="I86" s="2"/>
    </row>
    <row r="87" spans="1:9" ht="15" customHeight="1">
      <c r="A87" s="12">
        <f t="shared" si="3"/>
        <v>5</v>
      </c>
      <c r="B87" s="2" t="str">
        <f>VLOOKUP(A87,Daten!$E$52:$V$61,13)</f>
        <v>b:a = sin(β) : sin(α) =&gt; b = a ∙ sin(β) : sin(α)</v>
      </c>
      <c r="C87" s="2"/>
      <c r="D87" s="2"/>
      <c r="E87" s="33"/>
      <c r="F87" s="12">
        <f t="shared" si="4"/>
        <v>6</v>
      </c>
      <c r="G87" s="2" t="str">
        <f>VLOOKUP(F87,Daten!$E$52:$V$61,13)</f>
        <v>a:b = sin(α) : sin(β) =&gt; a = b ∙ sin(α) : sin(β)</v>
      </c>
      <c r="H87" s="1"/>
      <c r="I87" s="2"/>
    </row>
    <row r="88" spans="1:9" ht="15" customHeight="1">
      <c r="A88" s="12">
        <f t="shared" si="3"/>
        <v>5</v>
      </c>
      <c r="B88" s="2" t="str">
        <f>VLOOKUP(A88,Daten!$E$52:$V$61,14)</f>
        <v>b = 3,23 ∙ sin(76,8°) : sin(58,28°) = 3,7</v>
      </c>
      <c r="C88" s="2"/>
      <c r="D88" s="2"/>
      <c r="E88" s="33"/>
      <c r="F88" s="12">
        <f t="shared" si="4"/>
        <v>6</v>
      </c>
      <c r="G88" s="2" t="str">
        <f>VLOOKUP(F88,Daten!$E$52:$V$61,14)</f>
        <v>a = 1,89 ∙ sin(71,99°) : sin(46,79°) = 2,47</v>
      </c>
      <c r="H88" s="1"/>
      <c r="I88" s="2"/>
    </row>
    <row r="89" spans="1:9" ht="15" customHeight="1">
      <c r="A89" s="12">
        <f t="shared" si="3"/>
        <v>5</v>
      </c>
      <c r="B89" s="1" t="str">
        <f>VLOOKUP(A89,Daten!$E$52:$V$61,15)</f>
        <v>3. Berechne Seite c mit Sinussatz: </v>
      </c>
      <c r="C89" s="2"/>
      <c r="D89" s="2"/>
      <c r="E89" s="33"/>
      <c r="F89" s="12">
        <f t="shared" si="4"/>
        <v>6</v>
      </c>
      <c r="G89" s="1" t="str">
        <f>VLOOKUP(F89,Daten!$E$52:$V$61,15)</f>
        <v>3. Berechne Seite c mit Sinussatz: </v>
      </c>
      <c r="H89" s="2"/>
      <c r="I89" s="2"/>
    </row>
    <row r="90" spans="1:9" ht="15" customHeight="1">
      <c r="A90" s="12">
        <f t="shared" si="3"/>
        <v>5</v>
      </c>
      <c r="B90" s="2" t="str">
        <f>VLOOKUP(A90,Daten!$E$52:$V$61,16)</f>
        <v>c:a = sin(γ) : sin(α) =&gt; c = a ∙ sin(γ) : sin(α)</v>
      </c>
      <c r="C90" s="2"/>
      <c r="D90" s="2"/>
      <c r="E90" s="33"/>
      <c r="F90" s="12">
        <f t="shared" si="4"/>
        <v>6</v>
      </c>
      <c r="G90" s="2" t="str">
        <f>VLOOKUP(F90,Daten!$E$52:$V$61,16)</f>
        <v>c:b = sin(γ) : sin(β) =&gt; c = b ∙ sin(γ) : sin(β)</v>
      </c>
      <c r="H90" s="2"/>
      <c r="I90" s="2"/>
    </row>
    <row r="91" spans="1:9" ht="15" customHeight="1">
      <c r="A91" s="12">
        <f t="shared" si="3"/>
        <v>5</v>
      </c>
      <c r="B91" s="2" t="str">
        <f>VLOOKUP(A91,Daten!$E$52:$V$61,17)</f>
        <v>c = 3,23 ∙ sin(44,92°) : sin(58,28°) = 2,68</v>
      </c>
      <c r="C91" s="2"/>
      <c r="D91" s="2"/>
      <c r="E91" s="33"/>
      <c r="F91" s="12">
        <f t="shared" si="4"/>
        <v>6</v>
      </c>
      <c r="G91" s="2" t="str">
        <f>VLOOKUP(F91,Daten!$E$52:$V$61,17)</f>
        <v>c = 1,89 ∙ sin(61,22°) : sin(46,79°) = 2,27</v>
      </c>
      <c r="H91" s="2"/>
      <c r="I91" s="2"/>
    </row>
    <row r="92" spans="1:9" ht="7.5" customHeight="1">
      <c r="A92" s="2"/>
      <c r="B92" s="2"/>
      <c r="C92" s="2"/>
      <c r="D92" s="2"/>
      <c r="E92" s="33"/>
      <c r="F92" s="33"/>
      <c r="G92" s="2"/>
      <c r="H92" s="2"/>
      <c r="I92" s="2"/>
    </row>
    <row r="93" spans="1:9" ht="15" customHeight="1">
      <c r="A93" s="12"/>
      <c r="B93" s="2" t="s">
        <v>45</v>
      </c>
      <c r="C93" s="2"/>
      <c r="D93" s="2"/>
      <c r="E93" s="33"/>
      <c r="F93" s="12"/>
      <c r="G93" s="2" t="s">
        <v>46</v>
      </c>
      <c r="H93" s="2"/>
      <c r="I93" s="2"/>
    </row>
    <row r="94" spans="1:9" ht="15" customHeight="1">
      <c r="A94" s="12">
        <v>7</v>
      </c>
      <c r="B94" s="1" t="str">
        <f>VLOOKUP(A94,Daten!$E$52:$V$61,9)</f>
        <v>1. Berechne β mit Winkelsummensatz:</v>
      </c>
      <c r="C94" s="2"/>
      <c r="D94" s="2"/>
      <c r="E94" s="33"/>
      <c r="F94" s="12">
        <v>8</v>
      </c>
      <c r="G94" s="1" t="str">
        <f>VLOOKUP(F94,Daten!$E$52:$V$61,9)</f>
        <v>1. Kosinussatz: cos(α) = (b² + c² - a²) : 2bc</v>
      </c>
      <c r="H94" s="2"/>
      <c r="I94" s="2"/>
    </row>
    <row r="95" spans="1:9" ht="15" customHeight="1">
      <c r="A95" s="12">
        <f aca="true" t="shared" si="5" ref="A95:A102">A94</f>
        <v>7</v>
      </c>
      <c r="B95" s="2" t="str">
        <f>VLOOKUP(A95,Daten!$E$52:$V$61,10)</f>
        <v>β = 180° - α - γ = 180° - 63,85° - 36,52°</v>
      </c>
      <c r="C95" s="2"/>
      <c r="D95" s="2"/>
      <c r="E95" s="33"/>
      <c r="F95" s="12">
        <f aca="true" t="shared" si="6" ref="F95:F102">F94</f>
        <v>8</v>
      </c>
      <c r="G95" s="2" t="str">
        <f>VLOOKUP(F95,Daten!$E$52:$V$61,10)</f>
        <v>cos(α) = (6,53² + 7,18² - 3,24²) : (2 ∙ 6,53 ∙ 7,18)</v>
      </c>
      <c r="H95" s="2"/>
      <c r="I95" s="2"/>
    </row>
    <row r="96" spans="1:9" ht="15" customHeight="1">
      <c r="A96" s="12">
        <f t="shared" si="5"/>
        <v>7</v>
      </c>
      <c r="B96" s="2" t="str">
        <f>VLOOKUP(A96,Daten!$E$52:$V$61,11)</f>
        <v>β = 79,63°</v>
      </c>
      <c r="C96" s="2"/>
      <c r="D96" s="2"/>
      <c r="E96" s="33"/>
      <c r="F96" s="12">
        <f t="shared" si="6"/>
        <v>8</v>
      </c>
      <c r="G96" s="2" t="str">
        <f>VLOOKUP(F96,Daten!$E$52:$V$61,11)</f>
        <v>cos(α) = 0,89 =&gt; α = 26,8°</v>
      </c>
      <c r="H96" s="2"/>
      <c r="I96" s="2"/>
    </row>
    <row r="97" spans="1:9" ht="15" customHeight="1">
      <c r="A97" s="12">
        <f t="shared" si="5"/>
        <v>7</v>
      </c>
      <c r="B97" s="1" t="str">
        <f>VLOOKUP(A97,Daten!$E$52:$V$61,12)</f>
        <v>2. Berechne Seite a mit Sinussatz: </v>
      </c>
      <c r="C97" s="2"/>
      <c r="D97" s="2"/>
      <c r="E97" s="33"/>
      <c r="F97" s="12">
        <f t="shared" si="6"/>
        <v>8</v>
      </c>
      <c r="G97" s="1" t="str">
        <f>VLOOKUP(F97,Daten!$E$52:$V$61,12)</f>
        <v>2. Berechne β mit Sinussatz: </v>
      </c>
      <c r="H97" s="2"/>
      <c r="I97" s="2"/>
    </row>
    <row r="98" spans="1:9" ht="15" customHeight="1">
      <c r="A98" s="12">
        <f t="shared" si="5"/>
        <v>7</v>
      </c>
      <c r="B98" s="2" t="str">
        <f>VLOOKUP(A98,Daten!$E$52:$V$61,13)</f>
        <v>a:c = sin(α) : sin(γ) =&gt; a = c ∙ sin(α) : sin(γ)</v>
      </c>
      <c r="C98" s="2"/>
      <c r="D98" s="2"/>
      <c r="E98" s="33"/>
      <c r="F98" s="12">
        <f t="shared" si="6"/>
        <v>8</v>
      </c>
      <c r="G98" s="2" t="str">
        <f>VLOOKUP(F98,Daten!$E$52:$V$61,13)</f>
        <v>b:a = sin(β) : sin(α) =&gt; sin(β) = b : a ∙ sin(α)</v>
      </c>
      <c r="H98" s="2"/>
      <c r="I98" s="2"/>
    </row>
    <row r="99" spans="1:9" ht="15" customHeight="1">
      <c r="A99" s="12">
        <f t="shared" si="5"/>
        <v>7</v>
      </c>
      <c r="B99" s="2" t="str">
        <f>VLOOKUP(A99,Daten!$E$52:$V$61,14)</f>
        <v>a = 6,72 ∙ sin(63,85°) : sin(36,52°) = 10,14</v>
      </c>
      <c r="C99" s="2"/>
      <c r="D99" s="2"/>
      <c r="E99" s="33"/>
      <c r="F99" s="12">
        <f t="shared" si="6"/>
        <v>8</v>
      </c>
      <c r="G99" s="2" t="str">
        <f>VLOOKUP(F99,Daten!$E$52:$V$61,14)</f>
        <v>sin(β) = 6,53 : 3,24 ∙ sin(26,8°) =&gt; β = 65,34°</v>
      </c>
      <c r="H99" s="2"/>
      <c r="I99" s="2"/>
    </row>
    <row r="100" spans="1:9" ht="15" customHeight="1">
      <c r="A100" s="12">
        <f t="shared" si="5"/>
        <v>7</v>
      </c>
      <c r="B100" s="1" t="str">
        <f>VLOOKUP(A100,Daten!$E$52:$V$61,15)</f>
        <v>3. Berechne Seite b mit Sinussatz: </v>
      </c>
      <c r="C100" s="2"/>
      <c r="D100" s="2"/>
      <c r="E100" s="33"/>
      <c r="F100" s="12">
        <f t="shared" si="6"/>
        <v>8</v>
      </c>
      <c r="G100" s="1" t="str">
        <f>VLOOKUP(F100,Daten!$E$52:$V$61,15)</f>
        <v>3. Berechne γ mit Winkelsummensatz:</v>
      </c>
      <c r="H100" s="2"/>
      <c r="I100" s="2"/>
    </row>
    <row r="101" spans="1:9" ht="15" customHeight="1">
      <c r="A101" s="12">
        <f t="shared" si="5"/>
        <v>7</v>
      </c>
      <c r="B101" s="2" t="str">
        <f>VLOOKUP(A101,Daten!$E$52:$V$61,16)</f>
        <v>b:c = sin(β) : sin(γ) =&gt; b = c ∙ sin(β) : sin(γ)</v>
      </c>
      <c r="C101" s="2"/>
      <c r="D101" s="2"/>
      <c r="E101" s="33"/>
      <c r="F101" s="12">
        <f t="shared" si="6"/>
        <v>8</v>
      </c>
      <c r="G101" s="2" t="str">
        <f>VLOOKUP(F101,Daten!$E$52:$V$61,16)</f>
        <v>γ = 180° - α - β = 180° - 26,8° - 65,34°</v>
      </c>
      <c r="H101" s="2"/>
      <c r="I101" s="2"/>
    </row>
    <row r="102" spans="1:9" ht="15" customHeight="1">
      <c r="A102" s="12">
        <f t="shared" si="5"/>
        <v>7</v>
      </c>
      <c r="B102" s="2" t="str">
        <f>VLOOKUP(A102,Daten!$E$52:$V$61,17)</f>
        <v>b = 6,72 ∙ sin(79,63°) : sin(36,52°) = 11,11</v>
      </c>
      <c r="C102" s="2"/>
      <c r="D102" s="2"/>
      <c r="E102" s="33"/>
      <c r="F102" s="12">
        <f t="shared" si="6"/>
        <v>8</v>
      </c>
      <c r="G102" s="2" t="str">
        <f>VLOOKUP(F102,Daten!$E$52:$V$61,17)</f>
        <v>γ = 87,85°</v>
      </c>
      <c r="H102" s="2"/>
      <c r="I102" s="2"/>
    </row>
    <row r="103" spans="1:9" ht="6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 customHeight="1">
      <c r="A104" s="12"/>
      <c r="B104" s="2" t="s">
        <v>47</v>
      </c>
      <c r="C104" s="2"/>
      <c r="D104" s="2"/>
      <c r="E104" s="33"/>
      <c r="F104" s="12"/>
      <c r="G104" s="2" t="s">
        <v>48</v>
      </c>
      <c r="H104" s="2"/>
      <c r="I104" s="2"/>
    </row>
    <row r="105" spans="1:9" ht="15" customHeight="1">
      <c r="A105" s="12">
        <v>9</v>
      </c>
      <c r="B105" s="1" t="str">
        <f>VLOOKUP(A105,Daten!$E$52:$V$61,9)</f>
        <v>1. Kosinussatz: a² = b² + c² - 2bc ∙ cos(α)</v>
      </c>
      <c r="C105" s="2"/>
      <c r="D105" s="2"/>
      <c r="E105" s="33"/>
      <c r="F105" s="12">
        <v>10</v>
      </c>
      <c r="G105" s="1" t="str">
        <f>VLOOKUP(F105,Daten!$E$52:$V$61,9)</f>
        <v>1. Kosinussatz: c² = a² + b² - 2ab ∙ cos(γ)</v>
      </c>
      <c r="H105" s="2"/>
      <c r="I105" s="2"/>
    </row>
    <row r="106" spans="1:9" ht="15" customHeight="1">
      <c r="A106" s="12">
        <f aca="true" t="shared" si="7" ref="A106:A113">A105</f>
        <v>9</v>
      </c>
      <c r="B106" s="2" t="str">
        <f>VLOOKUP(A106,Daten!$E$52:$V$61,10)</f>
        <v>a² = 6,91² + 6,21² - 2∙6,91∙6,21∙cos(33,45°)</v>
      </c>
      <c r="C106" s="2"/>
      <c r="D106" s="2"/>
      <c r="E106" s="33"/>
      <c r="F106" s="12">
        <f aca="true" t="shared" si="8" ref="F106:F113">F105</f>
        <v>10</v>
      </c>
      <c r="G106" s="2" t="str">
        <f>VLOOKUP(F106,Daten!$E$52:$V$61,10)</f>
        <v>c² = 6,51² + 5,49² - 2∙6,51∙5,49∙cos(19,37°)</v>
      </c>
      <c r="H106" s="2"/>
      <c r="I106" s="2"/>
    </row>
    <row r="107" spans="1:9" ht="15" customHeight="1">
      <c r="A107" s="12">
        <f t="shared" si="7"/>
        <v>9</v>
      </c>
      <c r="B107" s="2" t="str">
        <f>VLOOKUP(A107,Daten!$E$52:$V$61,11)</f>
        <v>a = 3,83</v>
      </c>
      <c r="C107" s="2"/>
      <c r="D107" s="2"/>
      <c r="E107" s="33"/>
      <c r="F107" s="12">
        <f t="shared" si="8"/>
        <v>10</v>
      </c>
      <c r="G107" s="2" t="str">
        <f>VLOOKUP(F107,Daten!$E$52:$V$61,11)</f>
        <v>c = 2,26</v>
      </c>
      <c r="H107" s="2"/>
      <c r="I107" s="2"/>
    </row>
    <row r="108" spans="1:9" ht="15" customHeight="1">
      <c r="A108" s="12">
        <f t="shared" si="7"/>
        <v>9</v>
      </c>
      <c r="B108" s="1" t="str">
        <f>VLOOKUP(A108,Daten!$E$52:$V$61,12)</f>
        <v>2. Berechne β mit Sinussatz: </v>
      </c>
      <c r="C108" s="2"/>
      <c r="D108" s="2"/>
      <c r="E108" s="33"/>
      <c r="F108" s="12">
        <f t="shared" si="8"/>
        <v>10</v>
      </c>
      <c r="G108" s="1" t="str">
        <f>VLOOKUP(F108,Daten!$E$52:$V$61,12)</f>
        <v>2. Berechne α mit Sinussatz: </v>
      </c>
      <c r="H108" s="2"/>
      <c r="I108" s="2"/>
    </row>
    <row r="109" spans="1:9" ht="15" customHeight="1">
      <c r="A109" s="12">
        <f t="shared" si="7"/>
        <v>9</v>
      </c>
      <c r="B109" s="2" t="str">
        <f>VLOOKUP(A109,Daten!$E$52:$V$61,13)</f>
        <v>b:a = sin(β) : sin(α) =&gt; sin(β) = b : a ∙ sin(α)</v>
      </c>
      <c r="C109" s="2"/>
      <c r="D109" s="2"/>
      <c r="E109" s="33"/>
      <c r="F109" s="12">
        <f t="shared" si="8"/>
        <v>10</v>
      </c>
      <c r="G109" s="2" t="str">
        <f>VLOOKUP(F109,Daten!$E$52:$V$61,13)</f>
        <v>a:c = sin(α) : sin(γ) =&gt; sin(α) = a : c ∙ sin(γ)</v>
      </c>
      <c r="H109" s="2"/>
      <c r="I109" s="2"/>
    </row>
    <row r="110" spans="1:9" ht="15" customHeight="1">
      <c r="A110" s="12">
        <f t="shared" si="7"/>
        <v>9</v>
      </c>
      <c r="B110" s="2" t="str">
        <f>VLOOKUP(A110,Daten!$E$52:$V$61,14)</f>
        <v>sin(β) = 6,91 : 3,83 ∙ sin(33,45°) =&gt; β = 83,34°</v>
      </c>
      <c r="C110" s="2"/>
      <c r="D110" s="2"/>
      <c r="E110" s="33"/>
      <c r="F110" s="12">
        <f t="shared" si="8"/>
        <v>10</v>
      </c>
      <c r="G110" s="2" t="str">
        <f>VLOOKUP(F110,Daten!$E$52:$V$61,14)</f>
        <v>sin(α) = 6,51 : 2,26 ∙ sin(19,37°) =&gt; α = 73,21°</v>
      </c>
      <c r="H110" s="2"/>
      <c r="I110" s="2"/>
    </row>
    <row r="111" spans="1:9" ht="15" customHeight="1">
      <c r="A111" s="12">
        <f t="shared" si="7"/>
        <v>9</v>
      </c>
      <c r="B111" s="1" t="str">
        <f>VLOOKUP(A111,Daten!$E$52:$V$61,15)</f>
        <v>3. Berechne γ mit Winkelsummensatz:</v>
      </c>
      <c r="C111" s="2"/>
      <c r="D111" s="2"/>
      <c r="E111" s="33"/>
      <c r="F111" s="12">
        <f t="shared" si="8"/>
        <v>10</v>
      </c>
      <c r="G111" s="1" t="str">
        <f>VLOOKUP(F111,Daten!$E$52:$V$61,15)</f>
        <v>3. Berechne β mit Winkelsummensatz:</v>
      </c>
      <c r="H111" s="2"/>
      <c r="I111" s="2"/>
    </row>
    <row r="112" spans="1:9" ht="15" customHeight="1">
      <c r="A112" s="12">
        <f t="shared" si="7"/>
        <v>9</v>
      </c>
      <c r="B112" s="2" t="str">
        <f>VLOOKUP(A112,Daten!$E$52:$V$61,16)</f>
        <v>γ = 180° - α - β = 180° - 33,45° - 83,34°</v>
      </c>
      <c r="C112" s="2"/>
      <c r="D112" s="2"/>
      <c r="E112" s="33"/>
      <c r="F112" s="12">
        <f t="shared" si="8"/>
        <v>10</v>
      </c>
      <c r="G112" s="2" t="str">
        <f>VLOOKUP(F112,Daten!$E$52:$V$61,16)</f>
        <v>β = 180° - α - γ = 180° - 73,21° - 19,37°</v>
      </c>
      <c r="H112" s="2"/>
      <c r="I112" s="2"/>
    </row>
    <row r="113" spans="1:9" ht="15" customHeight="1">
      <c r="A113" s="12">
        <f t="shared" si="7"/>
        <v>9</v>
      </c>
      <c r="B113" s="2" t="str">
        <f>VLOOKUP(A113,Daten!$E$52:$V$61,17)</f>
        <v>γ = 63,21°</v>
      </c>
      <c r="C113" s="2"/>
      <c r="D113" s="2"/>
      <c r="E113" s="33"/>
      <c r="F113" s="12">
        <f t="shared" si="8"/>
        <v>10</v>
      </c>
      <c r="G113" s="2" t="str">
        <f>VLOOKUP(F113,Daten!$E$52:$V$61,17)</f>
        <v>β = 87,42°</v>
      </c>
      <c r="H113" s="2"/>
      <c r="I113" s="2"/>
    </row>
  </sheetData>
  <sheetProtection/>
  <mergeCells count="4">
    <mergeCell ref="K3:L3"/>
    <mergeCell ref="K4:L4"/>
    <mergeCell ref="A1:I1"/>
    <mergeCell ref="A57:I5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81"/>
  <sheetViews>
    <sheetView zoomScalePageLayoutView="0" workbookViewId="0" topLeftCell="A43">
      <selection activeCell="F55" sqref="F55"/>
    </sheetView>
  </sheetViews>
  <sheetFormatPr defaultColWidth="11.421875" defaultRowHeight="12.75"/>
  <cols>
    <col min="5" max="5" width="13.140625" style="0" customWidth="1"/>
    <col min="9" max="9" width="15.140625" style="0" customWidth="1"/>
    <col min="10" max="10" width="14.8515625" style="0" customWidth="1"/>
    <col min="12" max="12" width="29.421875" style="0" customWidth="1"/>
    <col min="13" max="13" width="16.7109375" style="0" customWidth="1"/>
    <col min="14" max="14" width="14.57421875" style="0" customWidth="1"/>
    <col min="15" max="15" width="10.28125" style="0" customWidth="1"/>
    <col min="16" max="16" width="38.00390625" style="0" customWidth="1"/>
    <col min="17" max="17" width="39.00390625" style="0" bestFit="1" customWidth="1"/>
    <col min="18" max="18" width="31.00390625" style="0" customWidth="1"/>
    <col min="19" max="19" width="38.00390625" style="0" customWidth="1"/>
    <col min="20" max="20" width="39.00390625" style="0" customWidth="1"/>
  </cols>
  <sheetData>
    <row r="1" ht="12.75">
      <c r="E1">
        <f>ASIN(0.5*SQRT(2))/2/PI()*360</f>
        <v>45.00000000000001</v>
      </c>
    </row>
    <row r="2" spans="5:11" ht="14.25">
      <c r="E2">
        <f>SINH(0.5*SQRT(2))/2/PI()*360</f>
        <v>43.975836894333455</v>
      </c>
      <c r="F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8" t="s">
        <v>12</v>
      </c>
    </row>
    <row r="3" spans="4:21" ht="12.75">
      <c r="D3">
        <f ca="1">IF(AND(I3&lt;90,J3&lt;90,K3&lt;90),RAND(),0)</f>
        <v>0</v>
      </c>
      <c r="E3">
        <f>_xlfn.RANK.EQ(D3,$D$3:$D$40)</f>
        <v>16</v>
      </c>
      <c r="F3" s="9">
        <f ca="1">ROUND(RAND()*6+1,2)+G3</f>
        <v>6</v>
      </c>
      <c r="G3" s="9">
        <f ca="1">ROUND(RAND()*6+1,2)</f>
        <v>3.66</v>
      </c>
      <c r="H3">
        <f>G3*SIN(K3/360*2*PI())/SIN(J3/360*2*PI())</f>
        <v>8.399208309094027</v>
      </c>
      <c r="I3" s="9">
        <f ca="1">ROUND(RAND()*60+10,2)</f>
        <v>38.76</v>
      </c>
      <c r="J3">
        <f>ASIN(G3/F3*SIN(I3/360*2*PI()))*360/2/PI()</f>
        <v>22.45119605262951</v>
      </c>
      <c r="K3">
        <f>180-I3-J3</f>
        <v>118.7888039473705</v>
      </c>
      <c r="L3" s="2" t="s">
        <v>29</v>
      </c>
      <c r="M3" s="2" t="str">
        <f>"b:a = sin(β) : sin(α) =&gt; sin(β) = b : a ∙ sin(α)"</f>
        <v>b:a = sin(β) : sin(α) =&gt; sin(β) = b : a ∙ sin(α)</v>
      </c>
      <c r="N3" s="2" t="str">
        <f>"sin(β) = "&amp;G3&amp;" : "&amp;ROUND(F3,2)&amp;" ∙ sin("&amp;I3&amp;"°) =&gt; β = "&amp;ROUND(J3,2)&amp;"°"</f>
        <v>sin(β) = 3,66 : 6 ∙ sin(38,76°) =&gt; β = 22,45°</v>
      </c>
      <c r="O3" s="2" t="s">
        <v>30</v>
      </c>
      <c r="P3" s="2" t="str">
        <f>"γ = 180° - α - β = 180° - "&amp;ROUND(I3,2)&amp;"° - "&amp;ROUND(J3,2)&amp;"°"</f>
        <v>γ = 180° - α - β = 180° - 38,76° - 22,45°</v>
      </c>
      <c r="Q3" s="2" t="str">
        <f>"γ = "&amp;ROUND(K3,2)&amp;"°"</f>
        <v>γ = 118,79°</v>
      </c>
      <c r="R3" s="2" t="s">
        <v>18</v>
      </c>
      <c r="S3" s="2" t="str">
        <f>"c:a = sin(γ) : sin(α) =&gt; c = a ∙ sin(γ) : sin(α)"</f>
        <v>c:a = sin(γ) : sin(α) =&gt; c = a ∙ sin(γ) : sin(α)</v>
      </c>
      <c r="T3" s="2" t="str">
        <f>"c = "&amp;F3&amp;" ∙ sin("&amp;ROUND(K3,2)&amp;"°) : sin("&amp;ROUND(I3,2)&amp;"°) = "&amp;ROUND(H3,2)</f>
        <v>c = 6 ∙ sin(118,79°) : sin(38,76°) = 8,4</v>
      </c>
      <c r="U3" t="str">
        <f>"a = "&amp;F3&amp;", b = "&amp;G3&amp;", α = "&amp;I3&amp;"°"</f>
        <v>a = 6, b = 3,66, α = 38,76°</v>
      </c>
    </row>
    <row r="4" spans="4:21" ht="12.75">
      <c r="D4">
        <f aca="true" ca="1" t="shared" si="0" ref="D4:D21">IF(AND(I4&lt;90,J4&lt;90,K4&lt;90),RAND(),0)</f>
        <v>0.5183270929476698</v>
      </c>
      <c r="E4">
        <f aca="true" t="shared" si="1" ref="E4:E40">_xlfn.RANK.EQ(D4,$D$3:$D$40)</f>
        <v>9</v>
      </c>
      <c r="F4" s="10">
        <f>SQRT(G4^2+H4^2-2*G4*H4*COS(I4/360*2*PI()))</f>
        <v>3.83470659756423</v>
      </c>
      <c r="G4" s="9">
        <f ca="1">ROUND(RAND()*6+1,2)</f>
        <v>6.91</v>
      </c>
      <c r="H4" s="9">
        <f ca="1">ROUND(RAND()*6+1,2)</f>
        <v>6.21</v>
      </c>
      <c r="I4" s="9">
        <f ca="1">ROUND(RAND()*60+10,2)</f>
        <v>33.45</v>
      </c>
      <c r="J4">
        <f>ASIN(G4/F4*SIN(I4/360*2*PI()))*360/2/PI()</f>
        <v>83.34325177116473</v>
      </c>
      <c r="K4">
        <f>180-I4-J4</f>
        <v>63.20674822883528</v>
      </c>
      <c r="L4" s="2" t="s">
        <v>24</v>
      </c>
      <c r="M4" s="2" t="str">
        <f>"a² = "&amp;G4&amp;"² + "&amp;H4&amp;"² - 2∙"&amp;G4&amp;"∙"&amp;H4&amp;"∙cos("&amp;I4&amp;"°)"</f>
        <v>a² = 6,91² + 6,21² - 2∙6,91∙6,21∙cos(33,45°)</v>
      </c>
      <c r="N4" s="2" t="str">
        <f>"a = "&amp;ROUND(F4,2)</f>
        <v>a = 3,83</v>
      </c>
      <c r="O4" s="2" t="s">
        <v>25</v>
      </c>
      <c r="P4" s="2" t="str">
        <f>"b:a = sin(β) : sin(α) =&gt; sin(β) = b : a ∙ sin(α)"</f>
        <v>b:a = sin(β) : sin(α) =&gt; sin(β) = b : a ∙ sin(α)</v>
      </c>
      <c r="Q4" s="2" t="str">
        <f>"sin(β) = "&amp;G4&amp;" : "&amp;ROUND(F4,2)&amp;" ∙ sin("&amp;I4&amp;"°) =&gt; β = "&amp;ROUND(J4,2)&amp;"°"</f>
        <v>sin(β) = 6,91 : 3,83 ∙ sin(33,45°) =&gt; β = 83,34°</v>
      </c>
      <c r="R4" s="2" t="s">
        <v>26</v>
      </c>
      <c r="S4" t="str">
        <f>"γ = 180° - α - β = 180° - "&amp;I4&amp;"° - "&amp;ROUND(J4,2)&amp;"°"</f>
        <v>γ = 180° - α - β = 180° - 33,45° - 83,34°</v>
      </c>
      <c r="T4" s="2" t="str">
        <f>"γ = "&amp;ROUND(K4,2)&amp;"°"</f>
        <v>γ = 63,21°</v>
      </c>
      <c r="U4" t="str">
        <f>"b = "&amp;G4&amp;", c = "&amp;H4&amp;", α = "&amp;I4&amp;"°"</f>
        <v>b = 6,91, c = 6,21, α = 33,45°</v>
      </c>
    </row>
    <row r="5" spans="4:21" ht="12.75">
      <c r="D5">
        <f ca="1" t="shared" si="0"/>
        <v>0</v>
      </c>
      <c r="E5">
        <f t="shared" si="1"/>
        <v>16</v>
      </c>
      <c r="F5" s="9">
        <f ca="1">ROUND(RAND()*6+1,2)+H5</f>
        <v>6.04</v>
      </c>
      <c r="G5">
        <f>F5*SIN(J5*2*PI()/360)/SIN(I5*2*PI()/360)</f>
        <v>8.054926711468806</v>
      </c>
      <c r="H5" s="9">
        <f ca="1">ROUND(RAND()*6+1,2)</f>
        <v>3.09</v>
      </c>
      <c r="I5" s="9">
        <f ca="1">ROUND(RAND()*60+10,2)</f>
        <v>40.33</v>
      </c>
      <c r="J5">
        <f>180-I5-K5</f>
        <v>120.33474616698487</v>
      </c>
      <c r="K5">
        <f>ASIN(H5/F5*SIN(I5/360*2*PI()))/2/PI()*360</f>
        <v>19.335253833015145</v>
      </c>
      <c r="L5" s="2" t="s">
        <v>31</v>
      </c>
      <c r="M5" s="2" t="str">
        <f>"c:a = sin(γ) : sin(α) =&gt; sin(γ) = c : a ∙ sin(α)"</f>
        <v>c:a = sin(γ) : sin(α) =&gt; sin(γ) = c : a ∙ sin(α)</v>
      </c>
      <c r="N5" s="2" t="str">
        <f>"sin(γ) = "&amp;H5&amp;" : "&amp;ROUND(F5,2)&amp;" ∙ sin("&amp;I5&amp;"°) =&gt; γ = "&amp;ROUND(K5,2)&amp;"°"</f>
        <v>sin(γ) = 3,09 : 6,04 ∙ sin(40,33°) =&gt; γ = 19,34°</v>
      </c>
      <c r="O5" s="2" t="s">
        <v>32</v>
      </c>
      <c r="P5" t="str">
        <f>"β = 180° - α - γ = 180° - "&amp;I5&amp;"° - "&amp;ROUND(K5,2)&amp;"°"</f>
        <v>β = 180° - α - γ = 180° - 40,33° - 19,34°</v>
      </c>
      <c r="Q5" t="str">
        <f>"β = "&amp;ROUND(J5,2)&amp;"°"</f>
        <v>β = 120,33°</v>
      </c>
      <c r="R5" s="2" t="s">
        <v>19</v>
      </c>
      <c r="S5" s="2" t="str">
        <f>"b:a = sin(β) : sin(α) =&gt; b = a ∙ sin(β) : sin(α)"</f>
        <v>b:a = sin(β) : sin(α) =&gt; b = a ∙ sin(β) : sin(α)</v>
      </c>
      <c r="T5" s="2" t="str">
        <f>"b = "&amp;F5&amp;" ∙ sin("&amp;ROUND(J5,2)&amp;"°) : sin("&amp;I5&amp;"°) = "&amp;ROUND(G5,2)</f>
        <v>b = 6,04 ∙ sin(120,33°) : sin(40,33°) = 8,05</v>
      </c>
      <c r="U5" t="str">
        <f>"a = "&amp;F5&amp;", c = "&amp;H5&amp;", α = "&amp;I5&amp;"°"</f>
        <v>a = 6,04, c = 3,09, α = 40,33°</v>
      </c>
    </row>
    <row r="6" spans="4:21" ht="12.75">
      <c r="D6">
        <f ca="1" t="shared" si="0"/>
        <v>0</v>
      </c>
      <c r="E6">
        <f t="shared" si="1"/>
        <v>16</v>
      </c>
      <c r="F6" s="9">
        <f ca="1">ROUND(RAND()*6+1,2)</f>
        <v>2.85</v>
      </c>
      <c r="G6" s="9">
        <f ca="1">ROUND(RAND()*6+1,2)+F6</f>
        <v>4.640000000000001</v>
      </c>
      <c r="H6">
        <f>G6*SIN(K6/360*2*PI())/SIN(J6/360*2*PI())</f>
        <v>6.912712048339188</v>
      </c>
      <c r="I6">
        <f>ASIN(F6/G6*SIN(J6/360*2*PI()))*360/2/PI()</f>
        <v>17.464988583506862</v>
      </c>
      <c r="J6" s="9">
        <f ca="1">ROUND(RAND()*60+10,2)</f>
        <v>29.25</v>
      </c>
      <c r="K6">
        <f>180-I6-J6</f>
        <v>133.28501141649315</v>
      </c>
      <c r="L6" s="2" t="s">
        <v>33</v>
      </c>
      <c r="M6" s="2" t="str">
        <f>"a:b = sin(α) : sin(β) =&gt; sin(α) = a : b ∙ sin(β)"</f>
        <v>a:b = sin(α) : sin(β) =&gt; sin(α) = a : b ∙ sin(β)</v>
      </c>
      <c r="N6" s="2" t="str">
        <f>"sin(α) = "&amp;F6&amp;" : "&amp;ROUND(G6,2)&amp;" ∙ sin("&amp;J6&amp;"°) =&gt; α = "&amp;ROUND(I6,2)&amp;"°"</f>
        <v>sin(α) = 2,85 : 4,64 ∙ sin(29,25°) =&gt; α = 17,46°</v>
      </c>
      <c r="O6" s="2" t="s">
        <v>30</v>
      </c>
      <c r="P6" s="2" t="str">
        <f>"γ = 180° - α - β = 180° - "&amp;F6&amp;"° - "&amp;ROUND(G6,2)&amp;"°"</f>
        <v>γ = 180° - α - β = 180° - 2,85° - 4,64°</v>
      </c>
      <c r="Q6" s="2" t="str">
        <f>"γ = "&amp;ROUND(K6,2)&amp;"°"</f>
        <v>γ = 133,29°</v>
      </c>
      <c r="R6" s="2" t="s">
        <v>18</v>
      </c>
      <c r="S6" s="2" t="str">
        <f>"c:b = sin(γ) : sin(β) =&gt; c = b ∙ sin(γ) : sin(β)"</f>
        <v>c:b = sin(γ) : sin(β) =&gt; c = b ∙ sin(γ) : sin(β)</v>
      </c>
      <c r="T6" s="2" t="str">
        <f>"c = "&amp;G6&amp;" ∙ sin("&amp;ROUND(K6,2)&amp;"°) : sin("&amp;ROUND(J6,2)&amp;"°) = "&amp;ROUND(H6,2)</f>
        <v>c = 4,64 ∙ sin(133,29°) : sin(29,25°) = 6,91</v>
      </c>
      <c r="U6" t="str">
        <f>"a = "&amp;F6&amp;", b = "&amp;G6&amp;", β = "&amp;J6&amp;"°"</f>
        <v>a = 2,85, b = 4,64, β = 29,25°</v>
      </c>
    </row>
    <row r="7" spans="4:21" ht="12.75">
      <c r="D7">
        <f ca="1" t="shared" si="0"/>
        <v>0</v>
      </c>
      <c r="E7">
        <f t="shared" si="1"/>
        <v>16</v>
      </c>
      <c r="F7">
        <f>G7*SIN(I7/360*2*PI())/SIN(J7/360*2*PI())</f>
        <v>19.479406018079057</v>
      </c>
      <c r="G7" s="9">
        <f ca="1">ROUND(RAND()*6+1,2)+H7</f>
        <v>13.05</v>
      </c>
      <c r="H7" s="9">
        <f ca="1">ROUND(RAND()*6+1,2)</f>
        <v>6.83</v>
      </c>
      <c r="I7">
        <f>180-J7-K7</f>
        <v>155.72060947200134</v>
      </c>
      <c r="J7" s="9">
        <f ca="1">ROUND(RAND()*60+10,2)</f>
        <v>15.99</v>
      </c>
      <c r="K7">
        <f>ASIN(H7/G7*SIN(J7/360*2*PI()))*360/2/PI()</f>
        <v>8.289390527998657</v>
      </c>
      <c r="L7" s="2" t="s">
        <v>31</v>
      </c>
      <c r="M7" s="2" t="str">
        <f>"c:b = sin(γ) : sin(β) =&gt; sin(γ) = c : b ∙ sin(β)"</f>
        <v>c:b = sin(γ) : sin(β) =&gt; sin(γ) = c : b ∙ sin(β)</v>
      </c>
      <c r="N7" s="2" t="str">
        <f>"sin(γ) = "&amp;H7&amp;" : "&amp;ROUND(G7,2)&amp;" ∙ sin("&amp;J7&amp;"°) =&gt; γ = "&amp;ROUND(K7,2)&amp;"°"</f>
        <v>sin(γ) = 6,83 : 13,05 ∙ sin(15,99°) =&gt; γ = 8,29°</v>
      </c>
      <c r="O7" s="2" t="s">
        <v>34</v>
      </c>
      <c r="P7" t="str">
        <f>"α = 180° - β - γ = 180° - "&amp;J7&amp;"° - "&amp;ROUND(K7,2)&amp;"°"</f>
        <v>α = 180° - β - γ = 180° - 15,99° - 8,29°</v>
      </c>
      <c r="Q7" t="str">
        <f>"α = "&amp;ROUND(I7,2)&amp;"°"</f>
        <v>α = 155,72°</v>
      </c>
      <c r="R7" s="2" t="s">
        <v>35</v>
      </c>
      <c r="S7" s="2" t="str">
        <f>"a:b = sin(α) : sin(β) =&gt; a = b ∙ sin(α) : sin(β)"</f>
        <v>a:b = sin(α) : sin(β) =&gt; a = b ∙ sin(α) : sin(β)</v>
      </c>
      <c r="T7" s="2" t="str">
        <f>"a = "&amp;G7&amp;" ∙ sin("&amp;ROUND(I7,2)&amp;"°) : sin("&amp;J7&amp;"°) = "&amp;ROUND(F7,2)</f>
        <v>a = 13,05 ∙ sin(155,72°) : sin(15,99°) = 19,48</v>
      </c>
      <c r="U7" t="str">
        <f>"b = "&amp;G7&amp;", c = "&amp;H7&amp;", β = "&amp;J7&amp;"°"</f>
        <v>b = 13,05, c = 6,83, β = 15,99°</v>
      </c>
    </row>
    <row r="8" spans="4:21" ht="12.75">
      <c r="D8">
        <f ca="1" t="shared" si="0"/>
        <v>0.09245478076079294</v>
      </c>
      <c r="E8">
        <f t="shared" si="1"/>
        <v>15</v>
      </c>
      <c r="F8" s="9">
        <f ca="1">ROUND(RAND()*6+1,2)</f>
        <v>4.75</v>
      </c>
      <c r="G8" s="10">
        <f>SQRT(F8^2+H8^2-2*F8*H8*COS(J8/360*2*PI()))</f>
        <v>3.990610782311403</v>
      </c>
      <c r="H8" s="9">
        <f ca="1">ROUND(RAND()*6+1,2)</f>
        <v>1.11</v>
      </c>
      <c r="I8">
        <f>ASIN(F8/G8*SIN(J8/360*2*PI()))*360/2/PI()</f>
        <v>52.3995556652056</v>
      </c>
      <c r="J8" s="9">
        <f ca="1">ROUND(RAND()*60+10,2)</f>
        <v>41.73</v>
      </c>
      <c r="K8">
        <f>180-I8-J8</f>
        <v>85.8704443347944</v>
      </c>
      <c r="L8" s="2" t="s">
        <v>23</v>
      </c>
      <c r="M8" s="2" t="str">
        <f>"b² = "&amp;F8&amp;"² + "&amp;H8&amp;"² - 2∙"&amp;F8&amp;"∙"&amp;H8&amp;"∙cos("&amp;J8&amp;"°)"</f>
        <v>b² = 4,75² + 1,11² - 2∙4,75∙1,11∙cos(41,73°)</v>
      </c>
      <c r="N8" s="2" t="str">
        <f>"b = "&amp;ROUND(G8,2)</f>
        <v>b = 3,99</v>
      </c>
      <c r="O8" s="2" t="s">
        <v>28</v>
      </c>
      <c r="P8" s="2" t="str">
        <f>"a:b = sin(α) : sin(β) =&gt; sin(α) = a : b ∙ sin(β)"</f>
        <v>a:b = sin(α) : sin(β) =&gt; sin(α) = a : b ∙ sin(β)</v>
      </c>
      <c r="Q8" s="2" t="str">
        <f>"sin(α) = "&amp;F8&amp;" : "&amp;ROUND(G8,2)&amp;" ∙ sin("&amp;J8&amp;"°) =&gt; α = "&amp;ROUND(I8,2)&amp;"°"</f>
        <v>sin(α) = 4,75 : 3,99 ∙ sin(41,73°) =&gt; α = 52,4°</v>
      </c>
      <c r="R8" s="2" t="s">
        <v>26</v>
      </c>
      <c r="S8" t="str">
        <f>"γ = 180° - α - β = 180° - "&amp;ROUND(I8,2)&amp;"° - "&amp;ROUND(J8,2)&amp;"°"</f>
        <v>γ = 180° - α - β = 180° - 52,4° - 41,73°</v>
      </c>
      <c r="T8" s="2" t="str">
        <f>"γ = "&amp;ROUND(K8,2)&amp;"°"</f>
        <v>γ = 85,87°</v>
      </c>
      <c r="U8" t="str">
        <f>"a = "&amp;F8&amp;", c = "&amp;H8&amp;", β = "&amp;J8&amp;"°"</f>
        <v>a = 4,75, c = 1,11, β = 41,73°</v>
      </c>
    </row>
    <row r="9" spans="4:21" ht="12.75">
      <c r="D9">
        <f ca="1" t="shared" si="0"/>
        <v>0.44633780188320393</v>
      </c>
      <c r="E9">
        <f t="shared" si="1"/>
        <v>10</v>
      </c>
      <c r="F9" s="9">
        <f ca="1">ROUND(RAND()*6+1,2)</f>
        <v>6.51</v>
      </c>
      <c r="G9" s="9">
        <f ca="1">ROUND(RAND()*6+1,2)</f>
        <v>5.49</v>
      </c>
      <c r="H9" s="10">
        <f>SQRT(F9^2+G9^2-2*F9*G9*COS(K9/360*2*PI()))</f>
        <v>2.2553072052532954</v>
      </c>
      <c r="I9">
        <f>ASIN(F9/H9*SIN(K9/360*2*PI()))*360/2/PI()</f>
        <v>73.20914510601494</v>
      </c>
      <c r="J9">
        <f>180-I9-K9</f>
        <v>87.42085489398505</v>
      </c>
      <c r="K9" s="9">
        <f ca="1">ROUND(RAND()*60+10,2)</f>
        <v>19.37</v>
      </c>
      <c r="L9" s="2" t="s">
        <v>22</v>
      </c>
      <c r="M9" s="2" t="str">
        <f>"c² = "&amp;F9&amp;"² + "&amp;G9&amp;"² - 2∙"&amp;F9&amp;"∙"&amp;G9&amp;"∙cos("&amp;K9&amp;"°)"</f>
        <v>c² = 6,51² + 5,49² - 2∙6,51∙5,49∙cos(19,37°)</v>
      </c>
      <c r="N9" s="2" t="str">
        <f>"c = "&amp;ROUND(H9,2)</f>
        <v>c = 2,26</v>
      </c>
      <c r="O9" s="2" t="s">
        <v>28</v>
      </c>
      <c r="P9" s="2" t="str">
        <f>"a:c = sin(α) : sin(γ) =&gt; sin(α) = a : c ∙ sin(γ)"</f>
        <v>a:c = sin(α) : sin(γ) =&gt; sin(α) = a : c ∙ sin(γ)</v>
      </c>
      <c r="Q9" s="2" t="str">
        <f>"sin(α) = "&amp;F9&amp;" : "&amp;ROUND(H9,2)&amp;" ∙ sin("&amp;K9&amp;"°) =&gt; α = "&amp;ROUND(I9,2)&amp;"°"</f>
        <v>sin(α) = 6,51 : 2,26 ∙ sin(19,37°) =&gt; α = 73,21°</v>
      </c>
      <c r="R9" s="2" t="s">
        <v>27</v>
      </c>
      <c r="S9" t="str">
        <f>"β = 180° - α - γ = 180° - "&amp;ROUND(I9,2)&amp;"° - "&amp;ROUND(K9,2)&amp;"°"</f>
        <v>β = 180° - α - γ = 180° - 73,21° - 19,37°</v>
      </c>
      <c r="T9" s="2" t="str">
        <f>"β = "&amp;ROUND(J9,2)&amp;"°"</f>
        <v>β = 87,42°</v>
      </c>
      <c r="U9" t="str">
        <f>"a = "&amp;F9&amp;", b = "&amp;G9&amp;", γ = "&amp;K9&amp;"°"</f>
        <v>a = 6,51, b = 5,49, γ = 19,37°</v>
      </c>
    </row>
    <row r="10" spans="4:21" ht="12.75">
      <c r="D10">
        <f ca="1" t="shared" si="0"/>
        <v>0.883653797860562</v>
      </c>
      <c r="E10">
        <f t="shared" si="1"/>
        <v>1</v>
      </c>
      <c r="F10">
        <f>H10*SIN(I10/360*2*PI())/SIN(K10/360*2*PI())</f>
        <v>7.707635342352233</v>
      </c>
      <c r="G10" s="9">
        <f ca="1">ROUND(RAND()*6+1,2)</f>
        <v>5.53</v>
      </c>
      <c r="H10" s="9">
        <f ca="1">ROUND(RAND()*6+1,2)+G10</f>
        <v>6.6000000000000005</v>
      </c>
      <c r="I10">
        <f>180-J10-K10</f>
        <v>78.35562664297794</v>
      </c>
      <c r="J10">
        <f>ASIN(G10/H10*SIN(K10/360*2*PI()))*360/2/PI()</f>
        <v>44.64437335702205</v>
      </c>
      <c r="K10" s="9">
        <f ca="1">ROUND(RAND()*60+10,2)</f>
        <v>57</v>
      </c>
      <c r="L10" s="2" t="s">
        <v>29</v>
      </c>
      <c r="M10" s="2" t="str">
        <f>"b:c = sin(β) : sin(γ) =&gt; sin(β) = b : c ∙ sin(γ)"</f>
        <v>b:c = sin(β) : sin(γ) =&gt; sin(β) = b : c ∙ sin(γ)</v>
      </c>
      <c r="N10" s="2" t="str">
        <f>"sin(β) = "&amp;G10&amp;" : "&amp;ROUND(H10,2)&amp;" ∙ sin("&amp;K10&amp;"°) =&gt; β = "&amp;ROUND(J10,2)&amp;"°"</f>
        <v>sin(β) = 5,53 : 6,6 ∙ sin(57°) =&gt; β = 44,64°</v>
      </c>
      <c r="O10" s="2" t="s">
        <v>34</v>
      </c>
      <c r="P10" t="str">
        <f>"α = 180° - β - γ = 180° - "&amp;ROUND(J10,2)&amp;"° - "&amp;K10&amp;"°"</f>
        <v>α = 180° - β - γ = 180° - 44,64° - 57°</v>
      </c>
      <c r="Q10" t="str">
        <f>"α = "&amp;ROUND(I10,2)&amp;"°"</f>
        <v>α = 78,36°</v>
      </c>
      <c r="R10" s="2" t="s">
        <v>35</v>
      </c>
      <c r="S10" s="2" t="str">
        <f>"a:c = sin(α) : sin(γ) =&gt; a = c ∙ sin(α) : sin(γ)"</f>
        <v>a:c = sin(α) : sin(γ) =&gt; a = c ∙ sin(α) : sin(γ)</v>
      </c>
      <c r="T10" s="2" t="str">
        <f>"a = "&amp;H10&amp;" ∙ sin("&amp;ROUND(I10,2)&amp;"°) : sin("&amp;K10&amp;"°) = "&amp;ROUND(F10,2)</f>
        <v>a = 6,6 ∙ sin(78,36°) : sin(57°) = 7,71</v>
      </c>
      <c r="U10" t="str">
        <f>"b = "&amp;G10&amp;", c = "&amp;H10&amp;", γ = "&amp;K10&amp;"°"</f>
        <v>b = 5,53, c = 6,6, γ = 57°</v>
      </c>
    </row>
    <row r="11" spans="4:21" ht="12.75">
      <c r="D11">
        <f ca="1" t="shared" si="0"/>
        <v>0</v>
      </c>
      <c r="E11">
        <f t="shared" si="1"/>
        <v>16</v>
      </c>
      <c r="F11" s="9">
        <f ca="1">ROUND(RAND()*6+1,2)</f>
        <v>5.35</v>
      </c>
      <c r="G11">
        <f>H11*SIN(J11/360*2*PI())/SIN(K11/360*2*PI())</f>
        <v>10.299945234664058</v>
      </c>
      <c r="H11" s="9">
        <f ca="1">ROUND(RAND()*6+1,2)+F11</f>
        <v>8.41</v>
      </c>
      <c r="I11">
        <f>ASIN(F11/H11*SIN(K11/360*2*PI()))*360/2/PI()</f>
        <v>31.195643667364223</v>
      </c>
      <c r="J11">
        <f>180-K11-I11</f>
        <v>94.29435633263579</v>
      </c>
      <c r="K11" s="9">
        <f ca="1">ROUND(RAND()*60+10,2)</f>
        <v>54.51</v>
      </c>
      <c r="L11" s="2" t="s">
        <v>33</v>
      </c>
      <c r="M11" s="2" t="str">
        <f>"a:c = sin(α) : sin(γ) =&gt; sin(α) = a : c ∙ sin(γ)"</f>
        <v>a:c = sin(α) : sin(γ) =&gt; sin(α) = a : c ∙ sin(γ)</v>
      </c>
      <c r="N11" s="2" t="str">
        <f>"sin(α) = "&amp;F11&amp;" : "&amp;ROUND(H11,2)&amp;" ∙ sin("&amp;K11&amp;"°) =&gt; α = "&amp;ROUND(I11,2)&amp;"°"</f>
        <v>sin(α) = 5,35 : 8,41 ∙ sin(54,51°) =&gt; α = 31,2°</v>
      </c>
      <c r="O11" s="2" t="s">
        <v>32</v>
      </c>
      <c r="P11" t="str">
        <f>"β = 180° - α - γ = 180° - "&amp;ROUND(I11,2)&amp;"° - "&amp;ROUND(K11,2)&amp;"°"</f>
        <v>β = 180° - α - γ = 180° - 31,2° - 54,51°</v>
      </c>
      <c r="Q11" t="str">
        <f>"β = "&amp;ROUND(J11,2)&amp;"°"</f>
        <v>β = 94,29°</v>
      </c>
      <c r="R11" s="2" t="s">
        <v>19</v>
      </c>
      <c r="S11" s="2" t="str">
        <f>"b:c = sin(β) : sin(γ) =&gt; b = c ∙ sin(β) : sin(γ)"</f>
        <v>b:c = sin(β) : sin(γ) =&gt; b = c ∙ sin(β) : sin(γ)</v>
      </c>
      <c r="T11" s="2" t="str">
        <f>"b = "&amp;H11&amp;" ∙ sin("&amp;ROUND(J11,2)&amp;"°) : sin("&amp;ROUND(K11,2)&amp;"°) = "&amp;ROUND(G11,2)</f>
        <v>b = 8,41 ∙ sin(94,29°) : sin(54,51°) = 10,3</v>
      </c>
      <c r="U11" t="str">
        <f>"a = "&amp;F11&amp;", c = "&amp;H11&amp;", γ = "&amp;K11&amp;"°"</f>
        <v>a = 5,35, c = 8,41, γ = 54,51°</v>
      </c>
    </row>
    <row r="12" spans="4:21" ht="12.75">
      <c r="D12">
        <f ca="1" t="shared" si="0"/>
        <v>0.7943077953834037</v>
      </c>
      <c r="E12">
        <f t="shared" si="1"/>
        <v>2</v>
      </c>
      <c r="F12" s="9">
        <f ca="1">ROUND(RAND()*6+1,2)</f>
        <v>5.65</v>
      </c>
      <c r="G12">
        <f>F12*SIN(J12/360*2*PI())/SIN(I12/360*2*PI())</f>
        <v>8.30178280835464</v>
      </c>
      <c r="H12">
        <f>G12*SIN(K12/360*2*PI())/SIN(J12/360*2*PI())</f>
        <v>9.974126012687089</v>
      </c>
      <c r="I12" s="9">
        <f aca="true" ca="1" t="shared" si="2" ref="I12:K20">ROUND(RAND()*60+10,2)</f>
        <v>34.5</v>
      </c>
      <c r="J12" s="9">
        <f ca="1" t="shared" si="2"/>
        <v>56.33</v>
      </c>
      <c r="K12">
        <f>180-I12-J12</f>
        <v>89.17</v>
      </c>
      <c r="L12" s="2" t="s">
        <v>13</v>
      </c>
      <c r="M12" t="str">
        <f>"γ = 180° - α - β = 180° - "&amp;I12&amp;"° - "&amp;J12&amp;"°"</f>
        <v>γ = 180° - α - β = 180° - 34,5° - 56,33°</v>
      </c>
      <c r="N12" s="2" t="str">
        <f>"γ = "&amp;K12&amp;"°"</f>
        <v>γ = 89,17°</v>
      </c>
      <c r="O12" s="2" t="s">
        <v>17</v>
      </c>
      <c r="P12" s="2" t="str">
        <f>"b:a = sin(β) : sin(α) =&gt; b = a ∙ sin(β) : sin(α)"</f>
        <v>b:a = sin(β) : sin(α) =&gt; b = a ∙ sin(β) : sin(α)</v>
      </c>
      <c r="Q12" s="2" t="str">
        <f>"b = "&amp;F12&amp;" ∙ sin("&amp;J12&amp;"°) : sin("&amp;I12&amp;"°) = "&amp;ROUND(G12,2)</f>
        <v>b = 5,65 ∙ sin(56,33°) : sin(34,5°) = 8,3</v>
      </c>
      <c r="R12" s="2" t="s">
        <v>18</v>
      </c>
      <c r="S12" s="2" t="str">
        <f>"c:a = sin(γ) : sin(α) =&gt; c = a ∙ sin(γ) : sin(α)"</f>
        <v>c:a = sin(γ) : sin(α) =&gt; c = a ∙ sin(γ) : sin(α)</v>
      </c>
      <c r="T12" s="2" t="str">
        <f>"c = "&amp;F12&amp;" ∙ sin("&amp;K12&amp;"°) : sin("&amp;I12&amp;"°) = "&amp;ROUND(H12,2)</f>
        <v>c = 5,65 ∙ sin(89,17°) : sin(34,5°) = 9,97</v>
      </c>
      <c r="U12" t="str">
        <f>"a = "&amp;F12&amp;", α = "&amp;I12&amp;"°, β = "&amp;J12&amp;"°"</f>
        <v>a = 5,65, α = 34,5°, β = 56,33°</v>
      </c>
    </row>
    <row r="13" spans="4:21" ht="12.75">
      <c r="D13">
        <f ca="1" t="shared" si="0"/>
        <v>0</v>
      </c>
      <c r="E13">
        <f t="shared" si="1"/>
        <v>16</v>
      </c>
      <c r="F13">
        <f>G13*SIN(I13/360*2*PI())/SIN(J13/360*2*PI())</f>
        <v>15.261472871458341</v>
      </c>
      <c r="G13" s="9">
        <f ca="1">ROUND(RAND()*6+1,2)</f>
        <v>6.98</v>
      </c>
      <c r="H13" s="2">
        <f>G13*SIN(K13/360*2*PI())/SIN(J13/360*2*PI())</f>
        <v>20.70680536299901</v>
      </c>
      <c r="I13" s="9">
        <f ca="1" t="shared" si="2"/>
        <v>32.21</v>
      </c>
      <c r="J13" s="9">
        <f ca="1" t="shared" si="2"/>
        <v>14.11</v>
      </c>
      <c r="K13">
        <f>180-I13-J13</f>
        <v>133.68</v>
      </c>
      <c r="L13" s="2" t="s">
        <v>13</v>
      </c>
      <c r="M13" t="str">
        <f>"γ = 180° - α - β = 180° - "&amp;I13&amp;"° - "&amp;J13&amp;"°"</f>
        <v>γ = 180° - α - β = 180° - 32,21° - 14,11°</v>
      </c>
      <c r="N13" s="2" t="str">
        <f>"γ = "&amp;K13&amp;"°"</f>
        <v>γ = 133,68°</v>
      </c>
      <c r="O13" s="2" t="s">
        <v>16</v>
      </c>
      <c r="P13" s="2" t="str">
        <f>"a:b = sin(α) : sin(β) =&gt; a = b ∙ sin(α) : sin(β)"</f>
        <v>a:b = sin(α) : sin(β) =&gt; a = b ∙ sin(α) : sin(β)</v>
      </c>
      <c r="Q13" s="2" t="str">
        <f>"a = "&amp;G13&amp;" ∙ sin("&amp;I13&amp;"°) : sin("&amp;J13&amp;"°) = "&amp;ROUND(F13,2)</f>
        <v>a = 6,98 ∙ sin(32,21°) : sin(14,11°) = 15,26</v>
      </c>
      <c r="R13" s="2" t="s">
        <v>18</v>
      </c>
      <c r="S13" s="2" t="str">
        <f>"c:b = sin(γ) : sin(β) =&gt; c = b ∙ sin(γ) : sin(β)"</f>
        <v>c:b = sin(γ) : sin(β) =&gt; c = b ∙ sin(γ) : sin(β)</v>
      </c>
      <c r="T13" s="2" t="str">
        <f>"c = "&amp;G13&amp;" ∙ sin("&amp;K13&amp;"°) : sin("&amp;J13&amp;"°) = "&amp;ROUND(H13,2)</f>
        <v>c = 6,98 ∙ sin(133,68°) : sin(14,11°) = 20,71</v>
      </c>
      <c r="U13" t="str">
        <f>"b = "&amp;G13&amp;", α = "&amp;I13&amp;"°, β = "&amp;J13&amp;"°"</f>
        <v>b = 6,98, α = 32,21°, β = 14,11°</v>
      </c>
    </row>
    <row r="14" spans="4:21" ht="12.75">
      <c r="D14">
        <f ca="1" t="shared" si="0"/>
        <v>0</v>
      </c>
      <c r="E14">
        <f t="shared" si="1"/>
        <v>16</v>
      </c>
      <c r="F14">
        <f>H14*SIN(I14/360*2*PI())/SIN(K14/360*2*PI())</f>
        <v>2.292696300823704</v>
      </c>
      <c r="G14">
        <f>H14*SIN(J14/360*2*PI())/SIN(K14/360*2*PI())</f>
        <v>1.1423238740719748</v>
      </c>
      <c r="H14" s="9">
        <f ca="1">ROUND(RAND()*6+1,2)</f>
        <v>3.27</v>
      </c>
      <c r="I14" s="9">
        <f ca="1" t="shared" si="2"/>
        <v>25.53</v>
      </c>
      <c r="J14" s="9">
        <f ca="1" t="shared" si="2"/>
        <v>12.4</v>
      </c>
      <c r="K14">
        <f>180-I14-J14</f>
        <v>142.07</v>
      </c>
      <c r="L14" s="2" t="s">
        <v>13</v>
      </c>
      <c r="M14" t="str">
        <f>"γ = 180° - α - β = 180° - "&amp;I14&amp;"° - "&amp;J14&amp;"°"</f>
        <v>γ = 180° - α - β = 180° - 25,53° - 12,4°</v>
      </c>
      <c r="N14" s="2" t="str">
        <f>"γ = "&amp;K14&amp;"°"</f>
        <v>γ = 142,07°</v>
      </c>
      <c r="O14" s="2" t="s">
        <v>16</v>
      </c>
      <c r="P14" s="2" t="str">
        <f>"a:c = sin(α) : sin(γ) =&gt; a = c ∙ sin(α) : sin(γ)"</f>
        <v>a:c = sin(α) : sin(γ) =&gt; a = c ∙ sin(α) : sin(γ)</v>
      </c>
      <c r="Q14" s="2" t="str">
        <f>"a = "&amp;H14&amp;" ∙ sin("&amp;I14&amp;"°) : sin("&amp;K14&amp;"°) = "&amp;ROUND(F14,2)</f>
        <v>a = 3,27 ∙ sin(25,53°) : sin(142,07°) = 2,29</v>
      </c>
      <c r="R14" s="2" t="s">
        <v>19</v>
      </c>
      <c r="S14" s="2" t="str">
        <f>"b:c = sin(β) : sin(γ) =&gt; b = c ∙ sin(β) : sin(γ)"</f>
        <v>b:c = sin(β) : sin(γ) =&gt; b = c ∙ sin(β) : sin(γ)</v>
      </c>
      <c r="T14" s="2" t="str">
        <f>"b = "&amp;H14&amp;" ∙ sin("&amp;J14&amp;"°) : sin("&amp;K14&amp;"°) = "&amp;ROUND(G14,2)</f>
        <v>b = 3,27 ∙ sin(12,4°) : sin(142,07°) = 1,14</v>
      </c>
      <c r="U14" t="str">
        <f>"c = "&amp;H14&amp;", α = "&amp;I14&amp;"°, β = "&amp;J14&amp;"°"</f>
        <v>c = 3,27, α = 25,53°, β = 12,4°</v>
      </c>
    </row>
    <row r="15" spans="4:21" ht="12.75">
      <c r="D15">
        <f ca="1" t="shared" si="0"/>
        <v>0.4243780302136576</v>
      </c>
      <c r="E15">
        <f t="shared" si="1"/>
        <v>11</v>
      </c>
      <c r="F15" s="9">
        <f ca="1">ROUND(RAND()*6+1,2)</f>
        <v>2.81</v>
      </c>
      <c r="G15">
        <f>F15*SIN(J15/360*2*PI())/SIN(I15/360*2*PI())</f>
        <v>2.529666760248994</v>
      </c>
      <c r="H15">
        <f>G15*SIN(K15/360*2*PI())/SIN(J15/360*2*PI())</f>
        <v>1.5875215105172906</v>
      </c>
      <c r="I15">
        <f>180-J15-K15</f>
        <v>82.67999999999999</v>
      </c>
      <c r="J15" s="9">
        <f ca="1" t="shared" si="2"/>
        <v>63.24</v>
      </c>
      <c r="K15" s="9">
        <f ca="1" t="shared" si="2"/>
        <v>34.08</v>
      </c>
      <c r="L15" s="2" t="s">
        <v>14</v>
      </c>
      <c r="M15" t="str">
        <f>"α = 180° - β - γ = 180° - "&amp;J15&amp;"° - "&amp;K15&amp;"°"</f>
        <v>α = 180° - β - γ = 180° - 63,24° - 34,08°</v>
      </c>
      <c r="N15" t="str">
        <f>"α = "&amp;I15&amp;"°"</f>
        <v>α = 82,68°</v>
      </c>
      <c r="O15" s="2" t="s">
        <v>17</v>
      </c>
      <c r="P15" s="2" t="str">
        <f>"b:a = sin(β) : sin(α) =&gt; b = a ∙ sin(β) : sin(α)"</f>
        <v>b:a = sin(β) : sin(α) =&gt; b = a ∙ sin(β) : sin(α)</v>
      </c>
      <c r="Q15" s="2" t="str">
        <f>"b = "&amp;F15&amp;" ∙ sin("&amp;J15&amp;"°) : sin("&amp;I15&amp;"°) = "&amp;ROUND(G15,2)</f>
        <v>b = 2,81 ∙ sin(63,24°) : sin(82,68°) = 2,53</v>
      </c>
      <c r="R15" s="2" t="s">
        <v>18</v>
      </c>
      <c r="S15" s="2" t="str">
        <f>"c:a = sin(γ) : sin(α) =&gt; c = a ∙ sin(γ) : sin(α)"</f>
        <v>c:a = sin(γ) : sin(α) =&gt; c = a ∙ sin(γ) : sin(α)</v>
      </c>
      <c r="T15" s="2" t="str">
        <f>"c = "&amp;F15&amp;" ∙ sin("&amp;K15&amp;"°) : sin("&amp;I15&amp;"°) = "&amp;ROUND(H15,2)</f>
        <v>c = 2,81 ∙ sin(34,08°) : sin(82,68°) = 1,59</v>
      </c>
      <c r="U15" t="str">
        <f>"a = "&amp;F15&amp;", β = "&amp;J15&amp;"°, γ = "&amp;K15&amp;"°"</f>
        <v>a = 2,81, β = 63,24°, γ = 34,08°</v>
      </c>
    </row>
    <row r="16" spans="4:21" ht="12.75">
      <c r="D16">
        <f ca="1" t="shared" si="0"/>
        <v>0.6385068421491392</v>
      </c>
      <c r="E16">
        <f t="shared" si="1"/>
        <v>6</v>
      </c>
      <c r="F16">
        <f>G16*SIN(I16/360*2*PI())/SIN(J16/360*2*PI())</f>
        <v>2.4660725442799056</v>
      </c>
      <c r="G16" s="9">
        <f ca="1">ROUND(RAND()*6+1,2)</f>
        <v>1.89</v>
      </c>
      <c r="H16" s="2">
        <f>G16*SIN(K16/360*2*PI())/SIN(J16/360*2*PI())</f>
        <v>2.2728123863425433</v>
      </c>
      <c r="I16">
        <f>180-J16-K16</f>
        <v>71.99000000000001</v>
      </c>
      <c r="J16" s="9">
        <f ca="1" t="shared" si="2"/>
        <v>46.79</v>
      </c>
      <c r="K16" s="9">
        <f ca="1" t="shared" si="2"/>
        <v>61.22</v>
      </c>
      <c r="L16" s="2" t="s">
        <v>14</v>
      </c>
      <c r="M16" t="str">
        <f>"α = 180° - β - γ = 180° - "&amp;J16&amp;"° - "&amp;K16&amp;"°"</f>
        <v>α = 180° - β - γ = 180° - 46,79° - 61,22°</v>
      </c>
      <c r="N16" t="str">
        <f>"α = "&amp;I16&amp;"°"</f>
        <v>α = 71,99°</v>
      </c>
      <c r="O16" s="2" t="s">
        <v>16</v>
      </c>
      <c r="P16" s="2" t="str">
        <f>"a:b = sin(α) : sin(β) =&gt; a = b ∙ sin(α) : sin(β)"</f>
        <v>a:b = sin(α) : sin(β) =&gt; a = b ∙ sin(α) : sin(β)</v>
      </c>
      <c r="Q16" s="2" t="str">
        <f>"a = "&amp;G16&amp;" ∙ sin("&amp;I16&amp;"°) : sin("&amp;J16&amp;"°) = "&amp;ROUND(F16,2)</f>
        <v>a = 1,89 ∙ sin(71,99°) : sin(46,79°) = 2,47</v>
      </c>
      <c r="R16" s="2" t="s">
        <v>18</v>
      </c>
      <c r="S16" s="2" t="str">
        <f>"c:b = sin(γ) : sin(β) =&gt; c = b ∙ sin(γ) : sin(β)"</f>
        <v>c:b = sin(γ) : sin(β) =&gt; c = b ∙ sin(γ) : sin(β)</v>
      </c>
      <c r="T16" s="2" t="str">
        <f>"c = "&amp;G16&amp;" ∙ sin("&amp;K16&amp;"°) : sin("&amp;J16&amp;"°) = "&amp;ROUND(H16,2)</f>
        <v>c = 1,89 ∙ sin(61,22°) : sin(46,79°) = 2,27</v>
      </c>
      <c r="U16" t="str">
        <f>"b = "&amp;G16&amp;", β = "&amp;J16&amp;"°, γ = "&amp;K16&amp;"°"</f>
        <v>b = 1,89, β = 46,79°, γ = 61,22°</v>
      </c>
    </row>
    <row r="17" spans="4:21" ht="12.75">
      <c r="D17">
        <f ca="1" t="shared" si="0"/>
        <v>0.7655719798953654</v>
      </c>
      <c r="E17">
        <f t="shared" si="1"/>
        <v>4</v>
      </c>
      <c r="F17">
        <f>H17*SIN(I17/360*2*PI())/SIN(K17/360*2*PI())</f>
        <v>6.826345252166111</v>
      </c>
      <c r="G17">
        <f>H17*SIN(J17/360*2*PI())/SIN(K17/360*2*PI())</f>
        <v>6.143829914233579</v>
      </c>
      <c r="H17" s="9">
        <f ca="1">ROUND(RAND()*6+1,2)</f>
        <v>3.85</v>
      </c>
      <c r="I17">
        <f>180-J17-K17</f>
        <v>82.75</v>
      </c>
      <c r="J17" s="9">
        <f ca="1" t="shared" si="2"/>
        <v>63.23</v>
      </c>
      <c r="K17" s="9">
        <f ca="1" t="shared" si="2"/>
        <v>34.02</v>
      </c>
      <c r="L17" s="2" t="s">
        <v>14</v>
      </c>
      <c r="M17" t="str">
        <f>"α = 180° - β - γ = 180° - "&amp;J17&amp;"° - "&amp;K17&amp;"°"</f>
        <v>α = 180° - β - γ = 180° - 63,23° - 34,02°</v>
      </c>
      <c r="N17" t="str">
        <f>"α = "&amp;I17&amp;"°"</f>
        <v>α = 82,75°</v>
      </c>
      <c r="O17" s="2" t="s">
        <v>16</v>
      </c>
      <c r="P17" s="2" t="str">
        <f>"a:c = sin(α) : sin(γ) =&gt; a = c ∙ sin(α) : sin(γ)"</f>
        <v>a:c = sin(α) : sin(γ) =&gt; a = c ∙ sin(α) : sin(γ)</v>
      </c>
      <c r="Q17" s="2" t="str">
        <f>"a = "&amp;H17&amp;" ∙ sin("&amp;I17&amp;"°) : sin("&amp;K17&amp;"°) = "&amp;ROUND(F17,2)</f>
        <v>a = 3,85 ∙ sin(82,75°) : sin(34,02°) = 6,83</v>
      </c>
      <c r="R17" s="2" t="s">
        <v>19</v>
      </c>
      <c r="S17" s="2" t="str">
        <f>"b:c = sin(β) : sin(γ) =&gt; b = c ∙ sin(β) : sin(γ)"</f>
        <v>b:c = sin(β) : sin(γ) =&gt; b = c ∙ sin(β) : sin(γ)</v>
      </c>
      <c r="T17" s="2" t="str">
        <f>"b = "&amp;H17&amp;" ∙ sin("&amp;J17&amp;"°) : sin("&amp;K17&amp;"°) = "&amp;ROUND(G17,2)</f>
        <v>b = 3,85 ∙ sin(63,23°) : sin(34,02°) = 6,14</v>
      </c>
      <c r="U17" t="str">
        <f>"c = "&amp;H17&amp;", β = "&amp;J17&amp;"°, γ = "&amp;K17&amp;"°"</f>
        <v>c = 3,85, β = 63,23°, γ = 34,02°</v>
      </c>
    </row>
    <row r="18" spans="4:21" ht="14.25">
      <c r="D18">
        <f ca="1" t="shared" si="0"/>
        <v>0.7131670864461188</v>
      </c>
      <c r="E18">
        <f t="shared" si="1"/>
        <v>5</v>
      </c>
      <c r="F18" s="9">
        <f ca="1">ROUND(RAND()*6+1,2)</f>
        <v>3.23</v>
      </c>
      <c r="G18">
        <f>F18*SIN(J18/360*2*PI())/SIN(I18/360*2*PI())</f>
        <v>3.696870090814788</v>
      </c>
      <c r="H18">
        <f>G18*SIN(K18/360*2*PI())/SIN(J18/360*2*PI())</f>
        <v>2.6812715526390725</v>
      </c>
      <c r="I18" s="9">
        <f ca="1" t="shared" si="2"/>
        <v>58.28</v>
      </c>
      <c r="J18" s="8">
        <f>180-I18-K18</f>
        <v>76.8</v>
      </c>
      <c r="K18" s="9">
        <f ca="1" t="shared" si="2"/>
        <v>44.92</v>
      </c>
      <c r="L18" s="2" t="s">
        <v>15</v>
      </c>
      <c r="M18" t="str">
        <f>"β = 180° - α - γ = 180° - "&amp;I18&amp;"° - "&amp;K18&amp;"°"</f>
        <v>β = 180° - α - γ = 180° - 58,28° - 44,92°</v>
      </c>
      <c r="N18" t="str">
        <f>"β = "&amp;J18&amp;"°"</f>
        <v>β = 76,8°</v>
      </c>
      <c r="O18" s="2" t="s">
        <v>17</v>
      </c>
      <c r="P18" s="2" t="str">
        <f>"b:a = sin(β) : sin(α) =&gt; b = a ∙ sin(β) : sin(α)"</f>
        <v>b:a = sin(β) : sin(α) =&gt; b = a ∙ sin(β) : sin(α)</v>
      </c>
      <c r="Q18" s="2" t="str">
        <f>"b = "&amp;F18&amp;" ∙ sin("&amp;J18&amp;"°) : sin("&amp;I18&amp;"°) = "&amp;ROUND(G18,2)</f>
        <v>b = 3,23 ∙ sin(76,8°) : sin(58,28°) = 3,7</v>
      </c>
      <c r="R18" s="2" t="s">
        <v>18</v>
      </c>
      <c r="S18" s="2" t="str">
        <f>"c:a = sin(γ) : sin(α) =&gt; c = a ∙ sin(γ) : sin(α)"</f>
        <v>c:a = sin(γ) : sin(α) =&gt; c = a ∙ sin(γ) : sin(α)</v>
      </c>
      <c r="T18" s="2" t="str">
        <f>"c = "&amp;F18&amp;" ∙ sin("&amp;K18&amp;"°) : sin("&amp;I18&amp;"°) = "&amp;ROUND(H18,2)</f>
        <v>c = 3,23 ∙ sin(44,92°) : sin(58,28°) = 2,68</v>
      </c>
      <c r="U18" t="str">
        <f>"a = "&amp;F18&amp;", α = "&amp;I18&amp;"°, γ = "&amp;K18&amp;"°"</f>
        <v>a = 3,23, α = 58,28°, γ = 44,92°</v>
      </c>
    </row>
    <row r="19" spans="4:21" ht="14.25">
      <c r="D19">
        <f ca="1" t="shared" si="0"/>
        <v>0</v>
      </c>
      <c r="E19">
        <f t="shared" si="1"/>
        <v>16</v>
      </c>
      <c r="F19">
        <f>G19*SIN(I19/360*2*PI())/SIN(J19/360*2*PI())</f>
        <v>0.5130001080027551</v>
      </c>
      <c r="G19" s="9">
        <f ca="1">ROUND(RAND()*6+1,2)</f>
        <v>1.83</v>
      </c>
      <c r="H19" s="2">
        <f>G19*SIN(K19/360*2*PI())/SIN(J19/360*2*PI())</f>
        <v>1.5622691864745366</v>
      </c>
      <c r="I19" s="9">
        <f ca="1" t="shared" si="2"/>
        <v>14.87</v>
      </c>
      <c r="J19" s="8">
        <f>180-I19-K19</f>
        <v>113.72999999999999</v>
      </c>
      <c r="K19" s="9">
        <f ca="1" t="shared" si="2"/>
        <v>51.4</v>
      </c>
      <c r="L19" s="2" t="s">
        <v>15</v>
      </c>
      <c r="M19" t="str">
        <f>"β = 180° - α - γ = 180° - "&amp;I19&amp;"° - "&amp;K19&amp;"°"</f>
        <v>β = 180° - α - γ = 180° - 14,87° - 51,4°</v>
      </c>
      <c r="N19" t="str">
        <f>"β = "&amp;J19&amp;"°"</f>
        <v>β = 113,73°</v>
      </c>
      <c r="O19" s="2" t="s">
        <v>16</v>
      </c>
      <c r="P19" s="2" t="str">
        <f>"a:b = sin(α) : sin(β) =&gt; a = b ∙ sin(α) : sin(β)"</f>
        <v>a:b = sin(α) : sin(β) =&gt; a = b ∙ sin(α) : sin(β)</v>
      </c>
      <c r="Q19" s="2" t="str">
        <f>"a = "&amp;G19&amp;" ∙ sin("&amp;I19&amp;"°) : sin("&amp;J19&amp;"°) = "&amp;ROUND(F19,2)</f>
        <v>a = 1,83 ∙ sin(14,87°) : sin(113,73°) = 0,51</v>
      </c>
      <c r="R19" s="2" t="s">
        <v>18</v>
      </c>
      <c r="S19" s="2" t="str">
        <f>"c:b = sin(γ) : sin(β) =&gt; c = b ∙ sin(γ) : sin(β)"</f>
        <v>c:b = sin(γ) : sin(β) =&gt; c = b ∙ sin(γ) : sin(β)</v>
      </c>
      <c r="T19" s="2" t="str">
        <f>"c = "&amp;G19&amp;" ∙ sin("&amp;K19&amp;"°) : sin("&amp;J19&amp;"°) = "&amp;ROUND(H19,2)</f>
        <v>c = 1,83 ∙ sin(51,4°) : sin(113,73°) = 1,56</v>
      </c>
      <c r="U19" t="str">
        <f>"b = "&amp;G19&amp;", α = "&amp;I19&amp;"°, γ = "&amp;K19&amp;"°"</f>
        <v>b = 1,83, α = 14,87°, γ = 51,4°</v>
      </c>
    </row>
    <row r="20" spans="4:21" ht="14.25">
      <c r="D20">
        <f ca="1" t="shared" si="0"/>
        <v>0.6189371499221759</v>
      </c>
      <c r="E20">
        <f t="shared" si="1"/>
        <v>7</v>
      </c>
      <c r="F20">
        <f>H20*SIN(I20/360*2*PI())/SIN(K20/360*2*PI())</f>
        <v>10.13632855327173</v>
      </c>
      <c r="G20">
        <f>H20*SIN(J20/360*2*PI())/SIN(K20/360*2*PI())</f>
        <v>11.107708527024528</v>
      </c>
      <c r="H20" s="9">
        <f ca="1">ROUND(RAND()*6+1,2)</f>
        <v>6.72</v>
      </c>
      <c r="I20" s="9">
        <f ca="1" t="shared" si="2"/>
        <v>63.85</v>
      </c>
      <c r="J20" s="8">
        <f>180-I20-K20</f>
        <v>79.63</v>
      </c>
      <c r="K20" s="9">
        <f ca="1" t="shared" si="2"/>
        <v>36.52</v>
      </c>
      <c r="L20" s="2" t="s">
        <v>15</v>
      </c>
      <c r="M20" t="str">
        <f>"β = 180° - α - γ = 180° - "&amp;I20&amp;"° - "&amp;K20&amp;"°"</f>
        <v>β = 180° - α - γ = 180° - 63,85° - 36,52°</v>
      </c>
      <c r="N20" t="str">
        <f>"β = "&amp;J20&amp;"°"</f>
        <v>β = 79,63°</v>
      </c>
      <c r="O20" s="2" t="s">
        <v>16</v>
      </c>
      <c r="P20" s="2" t="str">
        <f>"a:c = sin(α) : sin(γ) =&gt; a = c ∙ sin(α) : sin(γ)"</f>
        <v>a:c = sin(α) : sin(γ) =&gt; a = c ∙ sin(α) : sin(γ)</v>
      </c>
      <c r="Q20" s="2" t="str">
        <f>"a = "&amp;H20&amp;" ∙ sin("&amp;I20&amp;"°) : sin("&amp;K20&amp;"°) = "&amp;ROUND(F20,2)</f>
        <v>a = 6,72 ∙ sin(63,85°) : sin(36,52°) = 10,14</v>
      </c>
      <c r="R20" s="2" t="s">
        <v>19</v>
      </c>
      <c r="S20" s="2" t="str">
        <f>"b:c = sin(β) : sin(γ) =&gt; b = c ∙ sin(β) : sin(γ)"</f>
        <v>b:c = sin(β) : sin(γ) =&gt; b = c ∙ sin(β) : sin(γ)</v>
      </c>
      <c r="T20" s="2" t="str">
        <f>"b = "&amp;H20&amp;" ∙ sin("&amp;J20&amp;"°) : sin("&amp;K20&amp;"°) = "&amp;ROUND(G20,2)</f>
        <v>b = 6,72 ∙ sin(79,63°) : sin(36,52°) = 11,11</v>
      </c>
      <c r="U20" t="str">
        <f>"c = "&amp;H20&amp;", α = "&amp;I20&amp;"°, γ = "&amp;K20&amp;"°"</f>
        <v>c = 6,72, α = 63,85°, γ = 36,52°</v>
      </c>
    </row>
    <row r="21" spans="4:21" ht="12.75">
      <c r="D21">
        <f ca="1" t="shared" si="0"/>
        <v>0</v>
      </c>
      <c r="E21">
        <f t="shared" si="1"/>
        <v>16</v>
      </c>
      <c r="F21" s="9">
        <f ca="1">ROUND(RAND()*6+1,2)+G21</f>
        <v>9.92</v>
      </c>
      <c r="G21" s="9">
        <f ca="1">ROUND(RAND()*6+1,2)</f>
        <v>4.92</v>
      </c>
      <c r="H21">
        <f>G21*SIN(K21/360*2*PI())/SIN(J21/360*2*PI())</f>
        <v>14.134107078064998</v>
      </c>
      <c r="I21" s="9">
        <f ca="1">ROUND(RAND()*60+10,2)</f>
        <v>25.46</v>
      </c>
      <c r="J21">
        <f>ASIN(G21/F21*SIN(I21/360*2*PI()))*360/2/PI()</f>
        <v>12.310359724509496</v>
      </c>
      <c r="K21">
        <f>180-I21-J21</f>
        <v>142.2296402754905</v>
      </c>
      <c r="L21" s="2" t="s">
        <v>29</v>
      </c>
      <c r="M21" s="2" t="str">
        <f>"b:a = sin(β) : sin(α) =&gt; sin(β) = b : a ∙ sin(α)"</f>
        <v>b:a = sin(β) : sin(α) =&gt; sin(β) = b : a ∙ sin(α)</v>
      </c>
      <c r="N21" s="2" t="str">
        <f>"sin(β) = "&amp;G21&amp;" : "&amp;ROUND(F21,2)&amp;" ∙ sin("&amp;I21&amp;"°) =&gt; β = "&amp;ROUND(J21,2)&amp;"°"</f>
        <v>sin(β) = 4,92 : 9,92 ∙ sin(25,46°) =&gt; β = 12,31°</v>
      </c>
      <c r="O21" s="2" t="s">
        <v>30</v>
      </c>
      <c r="P21" s="2" t="str">
        <f>"γ = 180° - α - β = 180° - "&amp;ROUND(I21,2)&amp;"° - "&amp;ROUND(J21,2)&amp;"°"</f>
        <v>γ = 180° - α - β = 180° - 25,46° - 12,31°</v>
      </c>
      <c r="Q21" s="2" t="str">
        <f>"γ = "&amp;ROUND(K21,2)&amp;"°"</f>
        <v>γ = 142,23°</v>
      </c>
      <c r="R21" s="2" t="s">
        <v>18</v>
      </c>
      <c r="S21" s="2" t="str">
        <f>"c:a = sin(γ) : sin(α) =&gt; c = a ∙ sin(γ) : sin(α)"</f>
        <v>c:a = sin(γ) : sin(α) =&gt; c = a ∙ sin(γ) : sin(α)</v>
      </c>
      <c r="T21" s="2" t="str">
        <f>"c = "&amp;F21&amp;" ∙ sin("&amp;ROUND(K21,2)&amp;"°) : sin("&amp;ROUND(I21,2)&amp;"°) = "&amp;ROUND(H21,2)</f>
        <v>c = 9,92 ∙ sin(142,23°) : sin(25,46°) = 14,13</v>
      </c>
      <c r="U21" t="str">
        <f>"a = "&amp;F21&amp;", b = "&amp;G21&amp;", α = "&amp;I21&amp;"°"</f>
        <v>a = 9,92, b = 4,92, α = 25,46°</v>
      </c>
    </row>
    <row r="22" spans="4:21" ht="12.75">
      <c r="D22">
        <f ca="1">IF(AND(I22&lt;90,J22&lt;90,K22&lt;90),RAND(),0)</f>
        <v>0</v>
      </c>
      <c r="E22">
        <f t="shared" si="1"/>
        <v>16</v>
      </c>
      <c r="F22" s="9">
        <f ca="1">ROUND(RAND()*6+1,2)+G22</f>
        <v>4.890000000000001</v>
      </c>
      <c r="G22" s="9">
        <f ca="1">ROUND(RAND()*6+1,2)</f>
        <v>1.23</v>
      </c>
      <c r="H22">
        <f>G22*SIN(K22/360*2*PI())/SIN(J22/360*2*PI())</f>
        <v>5.201059224831981</v>
      </c>
      <c r="I22" s="9">
        <f ca="1">ROUND(RAND()*60+10,2)</f>
        <v>68.68</v>
      </c>
      <c r="J22">
        <f>ASIN(G22/F22*SIN(I22/360*2*PI()))*360/2/PI()</f>
        <v>13.55153500334594</v>
      </c>
      <c r="K22">
        <f>180-I22-J22</f>
        <v>97.76846499665405</v>
      </c>
      <c r="L22" s="2" t="s">
        <v>29</v>
      </c>
      <c r="M22" s="2" t="str">
        <f>"b:a = sin(β) : sin(α) =&gt; sin(β) = b : a ∙ sin(α)"</f>
        <v>b:a = sin(β) : sin(α) =&gt; sin(β) = b : a ∙ sin(α)</v>
      </c>
      <c r="N22" s="2" t="str">
        <f>"sin(β) = "&amp;G22&amp;" : "&amp;ROUND(F22,2)&amp;" ∙ sin("&amp;I22&amp;"°) =&gt; β = "&amp;ROUND(J22,2)&amp;"°"</f>
        <v>sin(β) = 1,23 : 4,89 ∙ sin(68,68°) =&gt; β = 13,55°</v>
      </c>
      <c r="O22" s="2" t="s">
        <v>30</v>
      </c>
      <c r="P22" s="2" t="str">
        <f>"γ = 180° - α - β = 180° - "&amp;ROUND(I22,2)&amp;"° - "&amp;ROUND(J22,2)&amp;"°"</f>
        <v>γ = 180° - α - β = 180° - 68,68° - 13,55°</v>
      </c>
      <c r="Q22" s="2" t="str">
        <f>"γ = "&amp;ROUND(K22,2)&amp;"°"</f>
        <v>γ = 97,77°</v>
      </c>
      <c r="R22" s="2" t="s">
        <v>18</v>
      </c>
      <c r="S22" s="2" t="str">
        <f>"c:a = sin(γ) : sin(α) =&gt; c = a ∙ sin(γ) : sin(α)"</f>
        <v>c:a = sin(γ) : sin(α) =&gt; c = a ∙ sin(γ) : sin(α)</v>
      </c>
      <c r="T22" s="2" t="str">
        <f>"c = "&amp;F22&amp;" ∙ sin("&amp;ROUND(K22,2)&amp;"°) : sin("&amp;ROUND(I22,2)&amp;"°) = "&amp;ROUND(H22,2)</f>
        <v>c = 4,89 ∙ sin(97,77°) : sin(68,68°) = 5,2</v>
      </c>
      <c r="U22" t="str">
        <f>"a = "&amp;F22&amp;", b = "&amp;G22&amp;", α = "&amp;I22&amp;"°"</f>
        <v>a = 4,89, b = 1,23, α = 68,68°</v>
      </c>
    </row>
    <row r="23" spans="4:21" ht="12.75">
      <c r="D23">
        <f aca="true" ca="1" t="shared" si="3" ref="D23:D40">IF(AND(I23&lt;90,J23&lt;90,K23&lt;90),RAND(),0)</f>
        <v>0</v>
      </c>
      <c r="E23">
        <f t="shared" si="1"/>
        <v>16</v>
      </c>
      <c r="F23" s="10">
        <f>SQRT(G23^2+H23^2-2*G23*H23*COS(I23/360*2*PI()))</f>
        <v>2.0055933994024855</v>
      </c>
      <c r="G23" s="9">
        <f ca="1">ROUND(RAND()*6+1,2)</f>
        <v>4.85</v>
      </c>
      <c r="H23" s="9">
        <f ca="1">ROUND(RAND()*6+1,2)</f>
        <v>3.44</v>
      </c>
      <c r="I23" s="9">
        <f ca="1">ROUND(RAND()*60+10,2)</f>
        <v>20.11</v>
      </c>
      <c r="J23">
        <f>ASIN(G23/F23*SIN(I23/360*2*PI()))*360/2/PI()</f>
        <v>56.247658153089716</v>
      </c>
      <c r="K23">
        <f>180-I23-J23</f>
        <v>103.64234184691027</v>
      </c>
      <c r="L23" s="2" t="s">
        <v>24</v>
      </c>
      <c r="M23" s="2" t="str">
        <f>"a² = "&amp;G23&amp;"² + "&amp;H23&amp;"² - 2∙"&amp;G23&amp;"∙"&amp;H23&amp;"∙cos("&amp;I23&amp;"°)"</f>
        <v>a² = 4,85² + 3,44² - 2∙4,85∙3,44∙cos(20,11°)</v>
      </c>
      <c r="N23" s="2" t="str">
        <f>"a = "&amp;ROUND(F23,2)</f>
        <v>a = 2,01</v>
      </c>
      <c r="O23" s="2" t="s">
        <v>25</v>
      </c>
      <c r="P23" s="2" t="str">
        <f>"b:a = sin(β) : sin(α) =&gt; sin(β) = b : a ∙ sin(α)"</f>
        <v>b:a = sin(β) : sin(α) =&gt; sin(β) = b : a ∙ sin(α)</v>
      </c>
      <c r="Q23" s="2" t="str">
        <f>"sin(β) = "&amp;G23&amp;" : "&amp;ROUND(F23,2)&amp;" ∙ sin("&amp;I23&amp;"°) =&gt; β = "&amp;ROUND(J23,2)&amp;"°"</f>
        <v>sin(β) = 4,85 : 2,01 ∙ sin(20,11°) =&gt; β = 56,25°</v>
      </c>
      <c r="R23" s="2" t="s">
        <v>26</v>
      </c>
      <c r="S23" t="str">
        <f>"γ = 180° - α - β = 180° - "&amp;I23&amp;"° - "&amp;ROUND(J23,2)&amp;"°"</f>
        <v>γ = 180° - α - β = 180° - 20,11° - 56,25°</v>
      </c>
      <c r="T23" s="2" t="str">
        <f>"γ = "&amp;ROUND(K23,2)&amp;"°"</f>
        <v>γ = 103,64°</v>
      </c>
      <c r="U23" t="str">
        <f>"b = "&amp;G23&amp;", c = "&amp;H23&amp;", α = "&amp;I23&amp;"°"</f>
        <v>b = 4,85, c = 3,44, α = 20,11°</v>
      </c>
    </row>
    <row r="24" spans="4:21" ht="12.75">
      <c r="D24">
        <f ca="1" t="shared" si="3"/>
        <v>0</v>
      </c>
      <c r="E24">
        <f t="shared" si="1"/>
        <v>16</v>
      </c>
      <c r="F24" s="9">
        <f ca="1">ROUND(RAND()*6+1,2)+H24</f>
        <v>8.76</v>
      </c>
      <c r="G24">
        <f>F24*SIN(J24*2*PI()/360)/SIN(I24*2*PI()/360)</f>
        <v>11.505909000937306</v>
      </c>
      <c r="H24" s="9">
        <f ca="1">ROUND(RAND()*6+1,2)</f>
        <v>2.91</v>
      </c>
      <c r="I24" s="9">
        <f ca="1">ROUND(RAND()*60+10,2)</f>
        <v>16.77</v>
      </c>
      <c r="J24">
        <f>180-I24-K24</f>
        <v>157.72990156532956</v>
      </c>
      <c r="K24">
        <f>ASIN(H24/F24*SIN(I24/360*2*PI()))/2/PI()*360</f>
        <v>5.500098434670427</v>
      </c>
      <c r="L24" s="2" t="s">
        <v>31</v>
      </c>
      <c r="M24" s="2" t="str">
        <f>"c:a = sin(γ) : sin(α) =&gt; sin(γ) = c : a ∙ sin(α)"</f>
        <v>c:a = sin(γ) : sin(α) =&gt; sin(γ) = c : a ∙ sin(α)</v>
      </c>
      <c r="N24" s="2" t="str">
        <f>"sin(γ) = "&amp;H24&amp;" : "&amp;ROUND(F24,2)&amp;" ∙ sin("&amp;I24&amp;"°) =&gt; γ = "&amp;ROUND(K24,2)&amp;"°"</f>
        <v>sin(γ) = 2,91 : 8,76 ∙ sin(16,77°) =&gt; γ = 5,5°</v>
      </c>
      <c r="O24" s="2" t="s">
        <v>32</v>
      </c>
      <c r="P24" t="str">
        <f>"β = 180° - α - γ = 180° - "&amp;I24&amp;"° - "&amp;ROUND(K24,2)&amp;"°"</f>
        <v>β = 180° - α - γ = 180° - 16,77° - 5,5°</v>
      </c>
      <c r="Q24" t="str">
        <f>"β = "&amp;ROUND(J24,2)&amp;"°"</f>
        <v>β = 157,73°</v>
      </c>
      <c r="R24" s="2" t="s">
        <v>19</v>
      </c>
      <c r="S24" s="2" t="str">
        <f>"b:a = sin(β) : sin(α) =&gt; b = a ∙ sin(β) : sin(α)"</f>
        <v>b:a = sin(β) : sin(α) =&gt; b = a ∙ sin(β) : sin(α)</v>
      </c>
      <c r="T24" s="2" t="str">
        <f>"b = "&amp;F24&amp;" ∙ sin("&amp;ROUND(J24,2)&amp;"°) : sin("&amp;I24&amp;"°) = "&amp;ROUND(G24,2)</f>
        <v>b = 8,76 ∙ sin(157,73°) : sin(16,77°) = 11,51</v>
      </c>
      <c r="U24" t="str">
        <f>"a = "&amp;F24&amp;", c = "&amp;H24&amp;", α = "&amp;I24&amp;"°"</f>
        <v>a = 8,76, c = 2,91, α = 16,77°</v>
      </c>
    </row>
    <row r="25" spans="4:21" ht="12.75">
      <c r="D25">
        <f ca="1" t="shared" si="3"/>
        <v>0</v>
      </c>
      <c r="E25">
        <f t="shared" si="1"/>
        <v>16</v>
      </c>
      <c r="F25" s="9">
        <f ca="1">ROUND(RAND()*6+1,2)</f>
        <v>6.57</v>
      </c>
      <c r="G25" s="9">
        <f ca="1">ROUND(RAND()*6+1,2)+F25</f>
        <v>12.25</v>
      </c>
      <c r="H25">
        <f>G25*SIN(K25/360*2*PI())/SIN(J25/360*2*PI())</f>
        <v>16.6035804073291</v>
      </c>
      <c r="I25">
        <f>ASIN(F25/G25*SIN(J25/360*2*PI()))*360/2/PI()</f>
        <v>19.867358934077537</v>
      </c>
      <c r="J25" s="9">
        <f ca="1">ROUND(RAND()*60+10,2)</f>
        <v>39.32</v>
      </c>
      <c r="K25">
        <f>180-I25-J25</f>
        <v>120.81264106592246</v>
      </c>
      <c r="L25" s="2" t="s">
        <v>33</v>
      </c>
      <c r="M25" s="2" t="str">
        <f>"a:b = sin(α) : sin(β) =&gt; sin(α) = a : b ∙ sin(β)"</f>
        <v>a:b = sin(α) : sin(β) =&gt; sin(α) = a : b ∙ sin(β)</v>
      </c>
      <c r="N25" s="2" t="str">
        <f>"sin(α) = "&amp;F25&amp;" : "&amp;ROUND(G25,2)&amp;" ∙ sin("&amp;J25&amp;"°) =&gt; α = "&amp;ROUND(I25,2)&amp;"°"</f>
        <v>sin(α) = 6,57 : 12,25 ∙ sin(39,32°) =&gt; α = 19,87°</v>
      </c>
      <c r="O25" s="2" t="s">
        <v>30</v>
      </c>
      <c r="P25" s="2" t="str">
        <f>"γ = 180° - α - β = 180° - "&amp;F25&amp;"° - "&amp;ROUND(G25,2)&amp;"°"</f>
        <v>γ = 180° - α - β = 180° - 6,57° - 12,25°</v>
      </c>
      <c r="Q25" s="2" t="str">
        <f>"γ = "&amp;ROUND(K25,2)&amp;"°"</f>
        <v>γ = 120,81°</v>
      </c>
      <c r="R25" s="2" t="s">
        <v>18</v>
      </c>
      <c r="S25" s="2" t="str">
        <f>"c:b = sin(γ) : sin(β) =&gt; c = b ∙ sin(γ) : sin(β)"</f>
        <v>c:b = sin(γ) : sin(β) =&gt; c = b ∙ sin(γ) : sin(β)</v>
      </c>
      <c r="T25" s="2" t="str">
        <f>"c = "&amp;G25&amp;" ∙ sin("&amp;ROUND(K25,2)&amp;"°) : sin("&amp;ROUND(J25,2)&amp;"°) = "&amp;ROUND(H25,2)</f>
        <v>c = 12,25 ∙ sin(120,81°) : sin(39,32°) = 16,6</v>
      </c>
      <c r="U25" t="str">
        <f>"a = "&amp;F25&amp;", b = "&amp;G25&amp;", β = "&amp;J25&amp;"°"</f>
        <v>a = 6,57, b = 12,25, β = 39,32°</v>
      </c>
    </row>
    <row r="26" spans="4:21" ht="12.75">
      <c r="D26">
        <f ca="1" t="shared" si="3"/>
        <v>0</v>
      </c>
      <c r="E26">
        <f t="shared" si="1"/>
        <v>16</v>
      </c>
      <c r="F26">
        <f>G26*SIN(I26/360*2*PI())/SIN(J26/360*2*PI())</f>
        <v>13.262638462501867</v>
      </c>
      <c r="G26" s="9">
        <f ca="1">ROUND(RAND()*6+1,2)+H26</f>
        <v>8.16</v>
      </c>
      <c r="H26" s="9">
        <f ca="1">ROUND(RAND()*6+1,2)</f>
        <v>6.36</v>
      </c>
      <c r="I26">
        <f>180-J26-K26</f>
        <v>131.5631200675731</v>
      </c>
      <c r="J26" s="9">
        <f ca="1">ROUND(RAND()*60+10,2)</f>
        <v>27.41</v>
      </c>
      <c r="K26">
        <f>ASIN(H26/G26*SIN(J26/360*2*PI()))*360/2/PI()</f>
        <v>21.026879932426894</v>
      </c>
      <c r="L26" s="2" t="s">
        <v>31</v>
      </c>
      <c r="M26" s="2" t="str">
        <f>"c:b = sin(γ) : sin(β) =&gt; sin(γ) = c : b ∙ sin(β)"</f>
        <v>c:b = sin(γ) : sin(β) =&gt; sin(γ) = c : b ∙ sin(β)</v>
      </c>
      <c r="N26" s="2" t="str">
        <f>"sin(γ) = "&amp;H26&amp;" : "&amp;ROUND(G26,2)&amp;" ∙ sin("&amp;J26&amp;"°) =&gt; γ = "&amp;ROUND(K26,2)&amp;"°"</f>
        <v>sin(γ) = 6,36 : 8,16 ∙ sin(27,41°) =&gt; γ = 21,03°</v>
      </c>
      <c r="O26" s="2" t="s">
        <v>34</v>
      </c>
      <c r="P26" t="str">
        <f>"α = 180° - β - γ = 180° - "&amp;J26&amp;"° - "&amp;ROUND(K26,2)&amp;"°"</f>
        <v>α = 180° - β - γ = 180° - 27,41° - 21,03°</v>
      </c>
      <c r="Q26" t="str">
        <f>"α = "&amp;ROUND(I26,2)&amp;"°"</f>
        <v>α = 131,56°</v>
      </c>
      <c r="R26" s="2" t="s">
        <v>35</v>
      </c>
      <c r="S26" s="2" t="str">
        <f>"a:b = sin(α) : sin(β) =&gt; a = b ∙ sin(α) : sin(β)"</f>
        <v>a:b = sin(α) : sin(β) =&gt; a = b ∙ sin(α) : sin(β)</v>
      </c>
      <c r="T26" s="2" t="str">
        <f>"a = "&amp;G26&amp;" ∙ sin("&amp;ROUND(I26,2)&amp;"°) : sin("&amp;J26&amp;"°) = "&amp;ROUND(F26,2)</f>
        <v>a = 8,16 ∙ sin(131,56°) : sin(27,41°) = 13,26</v>
      </c>
      <c r="U26" t="str">
        <f>"b = "&amp;G26&amp;", c = "&amp;H26&amp;", β = "&amp;J26&amp;"°"</f>
        <v>b = 8,16, c = 6,36, β = 27,41°</v>
      </c>
    </row>
    <row r="27" spans="4:21" ht="12.75">
      <c r="D27">
        <f ca="1" t="shared" si="3"/>
        <v>0.31601030161193133</v>
      </c>
      <c r="E27">
        <f t="shared" si="1"/>
        <v>14</v>
      </c>
      <c r="F27" s="9">
        <f ca="1">ROUND(RAND()*6+1,2)</f>
        <v>6.66</v>
      </c>
      <c r="G27" s="10">
        <f>SQRT(F27^2+H27^2-2*F27*H27*COS(J27/360*2*PI()))</f>
        <v>6.1769484884531956</v>
      </c>
      <c r="H27" s="9">
        <f ca="1">ROUND(RAND()*6+1,2)</f>
        <v>1.53</v>
      </c>
      <c r="I27">
        <f>ASIN(F27/G27*SIN(J27/360*2*PI()))*360/2/PI()</f>
        <v>78.2163101747319</v>
      </c>
      <c r="J27" s="9">
        <f ca="1">ROUND(RAND()*60+10,2)</f>
        <v>65.22</v>
      </c>
      <c r="K27">
        <f>180-I27-J27</f>
        <v>36.5636898252681</v>
      </c>
      <c r="L27" s="2" t="s">
        <v>23</v>
      </c>
      <c r="M27" s="2" t="str">
        <f>"b² = "&amp;F27&amp;"² + "&amp;H27&amp;"² - 2∙"&amp;F27&amp;"∙"&amp;H27&amp;"∙cos("&amp;J27&amp;"°)"</f>
        <v>b² = 6,66² + 1,53² - 2∙6,66∙1,53∙cos(65,22°)</v>
      </c>
      <c r="N27" s="2" t="str">
        <f>"b = "&amp;ROUND(G27,2)</f>
        <v>b = 6,18</v>
      </c>
      <c r="O27" s="2" t="s">
        <v>28</v>
      </c>
      <c r="P27" s="2" t="str">
        <f>"a:b = sin(α) : sin(β) =&gt; sin(α) = a : b ∙ sin(β)"</f>
        <v>a:b = sin(α) : sin(β) =&gt; sin(α) = a : b ∙ sin(β)</v>
      </c>
      <c r="Q27" s="2" t="str">
        <f>"sin(α) = "&amp;F27&amp;" : "&amp;ROUND(G27,2)&amp;" ∙ sin("&amp;J27&amp;"°) =&gt; α = "&amp;ROUND(I27,2)&amp;"°"</f>
        <v>sin(α) = 6,66 : 6,18 ∙ sin(65,22°) =&gt; α = 78,22°</v>
      </c>
      <c r="R27" s="2" t="s">
        <v>26</v>
      </c>
      <c r="S27" t="str">
        <f>"γ = 180° - α - β = 180° - "&amp;ROUND(I27,2)&amp;"° - "&amp;ROUND(J27,2)&amp;"°"</f>
        <v>γ = 180° - α - β = 180° - 78,22° - 65,22°</v>
      </c>
      <c r="T27" s="2" t="str">
        <f>"γ = "&amp;ROUND(K27,2)&amp;"°"</f>
        <v>γ = 36,56°</v>
      </c>
      <c r="U27" t="str">
        <f>"a = "&amp;F27&amp;", c = "&amp;H27&amp;", β = "&amp;J27&amp;"°"</f>
        <v>a = 6,66, c = 1,53, β = 65,22°</v>
      </c>
    </row>
    <row r="28" spans="4:21" ht="12.75">
      <c r="D28">
        <f ca="1" t="shared" si="3"/>
        <v>0.3639898350490812</v>
      </c>
      <c r="E28">
        <f t="shared" si="1"/>
        <v>12</v>
      </c>
      <c r="F28" s="9">
        <f ca="1">ROUND(RAND()*6+1,2)</f>
        <v>6.02</v>
      </c>
      <c r="G28" s="9">
        <f ca="1">ROUND(RAND()*6+1,2)</f>
        <v>4.42</v>
      </c>
      <c r="H28" s="10">
        <f>SQRT(F28^2+G28^2-2*F28*G28*COS(K28/360*2*PI()))</f>
        <v>4.790348093647509</v>
      </c>
      <c r="I28">
        <f>ASIN(F28/H28*SIN(K28/360*2*PI()))*360/2/PI()</f>
        <v>81.52161797904812</v>
      </c>
      <c r="J28">
        <f>180-I28-K28</f>
        <v>46.56838202095189</v>
      </c>
      <c r="K28" s="9">
        <f ca="1">ROUND(RAND()*60+10,2)</f>
        <v>51.91</v>
      </c>
      <c r="L28" s="2" t="s">
        <v>22</v>
      </c>
      <c r="M28" s="2" t="str">
        <f>"c² = "&amp;F28&amp;"² + "&amp;G28&amp;"² - 2∙"&amp;F28&amp;"∙"&amp;G28&amp;"∙cos("&amp;K28&amp;"°)"</f>
        <v>c² = 6,02² + 4,42² - 2∙6,02∙4,42∙cos(51,91°)</v>
      </c>
      <c r="N28" s="2" t="str">
        <f>"c = "&amp;ROUND(H28,2)</f>
        <v>c = 4,79</v>
      </c>
      <c r="O28" s="2" t="s">
        <v>28</v>
      </c>
      <c r="P28" s="2" t="str">
        <f>"a:c = sin(α) : sin(γ) =&gt; sin(α) = a : c ∙ sin(γ)"</f>
        <v>a:c = sin(α) : sin(γ) =&gt; sin(α) = a : c ∙ sin(γ)</v>
      </c>
      <c r="Q28" s="2" t="str">
        <f>"sin(α) = "&amp;F28&amp;" : "&amp;ROUND(H28,2)&amp;" ∙ sin("&amp;K28&amp;"°) =&gt; α = "&amp;ROUND(I28,2)&amp;"°"</f>
        <v>sin(α) = 6,02 : 4,79 ∙ sin(51,91°) =&gt; α = 81,52°</v>
      </c>
      <c r="R28" s="2" t="s">
        <v>27</v>
      </c>
      <c r="S28" t="str">
        <f>"β = 180° - α - γ = 180° - "&amp;ROUND(I28,2)&amp;"° - "&amp;ROUND(K28,2)&amp;"°"</f>
        <v>β = 180° - α - γ = 180° - 81,52° - 51,91°</v>
      </c>
      <c r="T28" s="2" t="str">
        <f>"β = "&amp;ROUND(J28,2)&amp;"°"</f>
        <v>β = 46,57°</v>
      </c>
      <c r="U28" t="str">
        <f>"a = "&amp;F28&amp;", b = "&amp;G28&amp;", γ = "&amp;K28&amp;"°"</f>
        <v>a = 6,02, b = 4,42, γ = 51,91°</v>
      </c>
    </row>
    <row r="29" spans="4:21" ht="12.75">
      <c r="D29">
        <f ca="1" t="shared" si="3"/>
        <v>0</v>
      </c>
      <c r="E29">
        <f t="shared" si="1"/>
        <v>16</v>
      </c>
      <c r="F29">
        <f>H29*SIN(I29/360*2*PI())/SIN(K29/360*2*PI())</f>
        <v>7.205984849255871</v>
      </c>
      <c r="G29" s="9">
        <f ca="1">ROUND(RAND()*6+1,2)</f>
        <v>2.08</v>
      </c>
      <c r="H29" s="9">
        <f ca="1">ROUND(RAND()*6+1,2)+G29</f>
        <v>5.470000000000001</v>
      </c>
      <c r="I29">
        <f>180-J29-K29</f>
        <v>140.97922284223245</v>
      </c>
      <c r="J29">
        <f>ASIN(G29/H29*SIN(K29/360*2*PI()))*360/2/PI()</f>
        <v>10.470777157767529</v>
      </c>
      <c r="K29" s="9">
        <f ca="1">ROUND(RAND()*60+10,2)</f>
        <v>28.55</v>
      </c>
      <c r="L29" s="2" t="s">
        <v>29</v>
      </c>
      <c r="M29" s="2" t="str">
        <f>"b:c = sin(β) : sin(γ) =&gt; sin(β) = b : c ∙ sin(γ)"</f>
        <v>b:c = sin(β) : sin(γ) =&gt; sin(β) = b : c ∙ sin(γ)</v>
      </c>
      <c r="N29" s="2" t="str">
        <f>"sin(β) = "&amp;G29&amp;" : "&amp;ROUND(H29,2)&amp;" ∙ sin("&amp;K29&amp;"°) =&gt; β = "&amp;ROUND(J29,2)&amp;"°"</f>
        <v>sin(β) = 2,08 : 5,47 ∙ sin(28,55°) =&gt; β = 10,47°</v>
      </c>
      <c r="O29" s="2" t="s">
        <v>34</v>
      </c>
      <c r="P29" t="str">
        <f>"α = 180° - β - γ = 180° - "&amp;ROUND(J29,2)&amp;"° - "&amp;K29&amp;"°"</f>
        <v>α = 180° - β - γ = 180° - 10,47° - 28,55°</v>
      </c>
      <c r="Q29" t="str">
        <f>"α = "&amp;ROUND(I29,2)&amp;"°"</f>
        <v>α = 140,98°</v>
      </c>
      <c r="R29" s="2" t="s">
        <v>35</v>
      </c>
      <c r="S29" s="2" t="str">
        <f>"a:c = sin(α) : sin(γ) =&gt; a = c ∙ sin(α) : sin(γ)"</f>
        <v>a:c = sin(α) : sin(γ) =&gt; a = c ∙ sin(α) : sin(γ)</v>
      </c>
      <c r="T29" s="2" t="str">
        <f>"a = "&amp;H29&amp;" ∙ sin("&amp;ROUND(I29,2)&amp;"°) : sin("&amp;K29&amp;"°) = "&amp;ROUND(F29,2)</f>
        <v>a = 5,47 ∙ sin(140,98°) : sin(28,55°) = 7,21</v>
      </c>
      <c r="U29" t="str">
        <f>"b = "&amp;G29&amp;", c = "&amp;H29&amp;", γ = "&amp;K29&amp;"°"</f>
        <v>b = 2,08, c = 5,47, γ = 28,55°</v>
      </c>
    </row>
    <row r="30" spans="4:21" ht="12.75">
      <c r="D30">
        <f ca="1" t="shared" si="3"/>
        <v>0</v>
      </c>
      <c r="E30">
        <f t="shared" si="1"/>
        <v>16</v>
      </c>
      <c r="F30" s="9">
        <f ca="1">ROUND(RAND()*6+1,2)</f>
        <v>2.43</v>
      </c>
      <c r="G30">
        <f>H30*SIN(J30/360*2*PI())/SIN(K30/360*2*PI())</f>
        <v>5.2836979289496115</v>
      </c>
      <c r="H30" s="9">
        <f ca="1">ROUND(RAND()*6+1,2)+F30</f>
        <v>4.13</v>
      </c>
      <c r="I30">
        <f>ASIN(F30/H30*SIN(K30/360*2*PI()))*360/2/PI()</f>
        <v>26.46604172425751</v>
      </c>
      <c r="J30">
        <f>180-K30-I30</f>
        <v>104.29395827574248</v>
      </c>
      <c r="K30" s="9">
        <f ca="1">ROUND(RAND()*60+10,2)</f>
        <v>49.24</v>
      </c>
      <c r="L30" s="2" t="s">
        <v>33</v>
      </c>
      <c r="M30" s="2" t="str">
        <f>"a:c = sin(α) : sin(γ) =&gt; sin(α) = a : c ∙ sin(γ)"</f>
        <v>a:c = sin(α) : sin(γ) =&gt; sin(α) = a : c ∙ sin(γ)</v>
      </c>
      <c r="N30" s="2" t="str">
        <f>"sin(α) = "&amp;F30&amp;" : "&amp;ROUND(H30,2)&amp;" ∙ sin("&amp;K30&amp;"°) =&gt; α = "&amp;ROUND(I30,2)&amp;"°"</f>
        <v>sin(α) = 2,43 : 4,13 ∙ sin(49,24°) =&gt; α = 26,47°</v>
      </c>
      <c r="O30" s="2" t="s">
        <v>32</v>
      </c>
      <c r="P30" t="str">
        <f>"β = 180° - α - γ = 180° - "&amp;ROUND(I30,2)&amp;"° - "&amp;ROUND(K30,2)&amp;"°"</f>
        <v>β = 180° - α - γ = 180° - 26,47° - 49,24°</v>
      </c>
      <c r="Q30" t="str">
        <f>"β = "&amp;ROUND(J30,2)&amp;"°"</f>
        <v>β = 104,29°</v>
      </c>
      <c r="R30" s="2" t="s">
        <v>19</v>
      </c>
      <c r="S30" s="2" t="str">
        <f>"b:c = sin(β) : sin(γ) =&gt; b = c ∙ sin(β) : sin(γ)"</f>
        <v>b:c = sin(β) : sin(γ) =&gt; b = c ∙ sin(β) : sin(γ)</v>
      </c>
      <c r="T30" s="2" t="str">
        <f>"b = "&amp;H30&amp;" ∙ sin("&amp;ROUND(J30,2)&amp;"°) : sin("&amp;ROUND(K30,2)&amp;"°) = "&amp;ROUND(G30,2)</f>
        <v>b = 4,13 ∙ sin(104,29°) : sin(49,24°) = 5,28</v>
      </c>
      <c r="U30" t="str">
        <f>"a = "&amp;F30&amp;", c = "&amp;H30&amp;", γ = "&amp;K30&amp;"°"</f>
        <v>a = 2,43, c = 4,13, γ = 49,24°</v>
      </c>
    </row>
    <row r="31" spans="4:21" ht="12.75">
      <c r="D31">
        <f ca="1" t="shared" si="3"/>
        <v>0.6072074255779788</v>
      </c>
      <c r="E31" s="14">
        <f t="shared" si="1"/>
        <v>8</v>
      </c>
      <c r="F31" s="9">
        <f ca="1">ROUND(RAND()*6+1,2)</f>
        <v>3.24</v>
      </c>
      <c r="G31" s="9">
        <f ca="1">ROUND(RAND()*6+1,2)</f>
        <v>6.53</v>
      </c>
      <c r="H31" s="9">
        <f ca="1">_XLL.ZUFALLSBEREICH(MAX(F31:G31)*100,SUM(F31:G31)*100)/100</f>
        <v>7.18</v>
      </c>
      <c r="I31" s="15">
        <f>ACOS((G31^2+H31^2-F31^2)/(2*G31*H31))/2/PI()*360</f>
        <v>26.803775639210503</v>
      </c>
      <c r="J31" s="15">
        <f>ASIN(G31/F31*SIN(I31/360*2*PI()))/2/PI()*360</f>
        <v>65.34438503637196</v>
      </c>
      <c r="K31" s="15">
        <f>180-I31-J31</f>
        <v>87.85183932441754</v>
      </c>
      <c r="L31" s="2" t="s">
        <v>40</v>
      </c>
      <c r="M31" s="2" t="str">
        <f>"cos(α) = ("&amp;G31&amp;"² + "&amp;H31&amp;"² - "&amp;F31&amp;"²) : (2 ∙ "&amp;G31&amp;" ∙ "&amp;H31&amp;")"</f>
        <v>cos(α) = (6,53² + 7,18² - 3,24²) : (2 ∙ 6,53 ∙ 7,18)</v>
      </c>
      <c r="N31" s="2" t="str">
        <f>"cos(α) = "&amp;ROUND((G31^2+H31^2-F31^2)/(2*G31*H31),2)&amp;" =&gt; α = "&amp;ROUND(I31,2)&amp;"°"</f>
        <v>cos(α) = 0,89 =&gt; α = 26,8°</v>
      </c>
      <c r="O31" s="2" t="s">
        <v>25</v>
      </c>
      <c r="P31" s="15" t="str">
        <f>"b:a = sin(β) : sin(α) =&gt; sin(β) = b : a ∙ sin(α)"</f>
        <v>b:a = sin(β) : sin(α) =&gt; sin(β) = b : a ∙ sin(α)</v>
      </c>
      <c r="Q31" s="15" t="str">
        <f>"sin(β) = "&amp;G31&amp;" : "&amp;F31&amp;" ∙ sin("&amp;ROUND(I31,2)&amp;"°) =&gt; β = "&amp;ROUND(J31,2)&amp;"°"</f>
        <v>sin(β) = 6,53 : 3,24 ∙ sin(26,8°) =&gt; β = 65,34°</v>
      </c>
      <c r="R31" s="2" t="s">
        <v>26</v>
      </c>
      <c r="S31" t="str">
        <f>"γ = 180° - α - β = 180° - "&amp;ROUND(I31,2)&amp;"° - "&amp;ROUND(J31,2)&amp;"°"</f>
        <v>γ = 180° - α - β = 180° - 26,8° - 65,34°</v>
      </c>
      <c r="T31" s="2" t="str">
        <f>"γ = "&amp;ROUND(K31,2)&amp;"°"</f>
        <v>γ = 87,85°</v>
      </c>
      <c r="U31" t="str">
        <f>"a = "&amp;F31&amp;", b = "&amp;G31&amp;", c = "&amp;H31</f>
        <v>a = 3,24, b = 6,53, c = 7,18</v>
      </c>
    </row>
    <row r="32" spans="4:21" ht="12.75">
      <c r="D32">
        <f ca="1" t="shared" si="3"/>
        <v>0</v>
      </c>
      <c r="E32" s="14">
        <f t="shared" si="1"/>
        <v>16</v>
      </c>
      <c r="F32" s="9">
        <f ca="1">ROUND(RAND()*6+1,2)</f>
        <v>3.14</v>
      </c>
      <c r="G32" s="9">
        <f ca="1">ROUND(RAND()*6+1,2)</f>
        <v>4.8</v>
      </c>
      <c r="H32" s="9">
        <f ca="1">_XLL.ZUFALLSBEREICH(MAX(F32:G32)*100,SUM(F32:G32)*100)/100</f>
        <v>6.01</v>
      </c>
      <c r="I32" s="15">
        <f>ACOS((G32^2+H32^2-F32^2)/(2*G32*H32))/2/PI()*360</f>
        <v>31.29685861241096</v>
      </c>
      <c r="J32" s="15">
        <f>ASIN(G32/F32*SIN(I32/360*2*PI()))/2/PI()*360</f>
        <v>52.570116590925494</v>
      </c>
      <c r="K32" s="15">
        <f>180-I32-J32</f>
        <v>96.13302479666353</v>
      </c>
      <c r="L32" s="2" t="s">
        <v>40</v>
      </c>
      <c r="M32" s="2" t="str">
        <f>"cos(α) = ("&amp;G32&amp;"² + "&amp;H32&amp;"² - "&amp;F32&amp;"²) : (2 ∙ "&amp;G32&amp;" ∙ "&amp;H32&amp;")"</f>
        <v>cos(α) = (4,8² + 6,01² - 3,14²) : (2 ∙ 4,8 ∙ 6,01)</v>
      </c>
      <c r="N32" s="2" t="str">
        <f>"cos(α) = "&amp;ROUND((G32^2+H32^2-F32^2)/(2*G32*H32),2)&amp;" =&gt; α = "&amp;ROUND(I32,2)&amp;"°"</f>
        <v>cos(α) = 0,85 =&gt; α = 31,3°</v>
      </c>
      <c r="O32" s="2" t="s">
        <v>25</v>
      </c>
      <c r="P32" s="15" t="str">
        <f>"b:a = sin(β) : sin(α) =&gt; sin(β) = b : a ∙ sin(α)"</f>
        <v>b:a = sin(β) : sin(α) =&gt; sin(β) = b : a ∙ sin(α)</v>
      </c>
      <c r="Q32" s="15" t="str">
        <f>"sin(β) = "&amp;G32&amp;" : "&amp;F32&amp;" ∙ sin("&amp;ROUND(I32,2)&amp;"°) =&gt; β = "&amp;ROUND(J32,2)&amp;"°"</f>
        <v>sin(β) = 4,8 : 3,14 ∙ sin(31,3°) =&gt; β = 52,57°</v>
      </c>
      <c r="R32" s="2" t="s">
        <v>26</v>
      </c>
      <c r="S32" t="str">
        <f>"γ = 180° - α - β = 180° - "&amp;ROUND(I32,2)&amp;"° - "&amp;ROUND(J32,2)&amp;"°"</f>
        <v>γ = 180° - α - β = 180° - 31,3° - 52,57°</v>
      </c>
      <c r="T32" s="2" t="str">
        <f>"γ = "&amp;ROUND(K32,2)&amp;"°"</f>
        <v>γ = 96,13°</v>
      </c>
      <c r="U32" t="str">
        <f>"a = "&amp;F32&amp;", b = "&amp;G32&amp;", c = "&amp;H32</f>
        <v>a = 3,14, b = 4,8, c = 6,01</v>
      </c>
    </row>
    <row r="33" spans="4:21" ht="12.75">
      <c r="D33">
        <f ca="1" t="shared" si="3"/>
        <v>0.32428471503579503</v>
      </c>
      <c r="E33" s="14">
        <f t="shared" si="1"/>
        <v>13</v>
      </c>
      <c r="F33" s="9">
        <f ca="1">ROUND(RAND()*6+1,2)</f>
        <v>5.35</v>
      </c>
      <c r="G33" s="9">
        <f ca="1">ROUND(RAND()*6+1,2)</f>
        <v>2.52</v>
      </c>
      <c r="H33" s="9">
        <f ca="1">_XLL.ZUFALLSBEREICH(MAX(F33:G33)*100,SUM(F33:G33)*100)/100</f>
        <v>5.69</v>
      </c>
      <c r="I33" s="15">
        <f>ACOS((G33^2+H33^2-F33^2)/(2*G33*H33))/2/PI()*360</f>
        <v>69.37006004647017</v>
      </c>
      <c r="J33" s="15">
        <f>ASIN(G33/F33*SIN(I33/360*2*PI()))/2/PI()*360</f>
        <v>26.156443455478367</v>
      </c>
      <c r="K33" s="15">
        <f>180-I33-J33</f>
        <v>84.47349649805146</v>
      </c>
      <c r="L33" s="2" t="s">
        <v>40</v>
      </c>
      <c r="M33" s="2" t="str">
        <f>"cos(α) = ("&amp;G33&amp;"² + "&amp;H33&amp;"² - "&amp;F33&amp;"²) : (2 ∙ "&amp;G33&amp;" ∙ "&amp;H33&amp;")"</f>
        <v>cos(α) = (2,52² + 5,69² - 5,35²) : (2 ∙ 2,52 ∙ 5,69)</v>
      </c>
      <c r="N33" s="2" t="str">
        <f>"cos(α) = "&amp;ROUND((G33^2+H33^2-F33^2)/(2*G33*H33),2)&amp;" =&gt; α = "&amp;ROUND(I33,2)&amp;"°"</f>
        <v>cos(α) = 0,35 =&gt; α = 69,37°</v>
      </c>
      <c r="O33" s="2" t="s">
        <v>25</v>
      </c>
      <c r="P33" s="15" t="str">
        <f>"b:a = sin(β) : sin(α) =&gt; sin(β) = b : a ∙ sin(α)"</f>
        <v>b:a = sin(β) : sin(α) =&gt; sin(β) = b : a ∙ sin(α)</v>
      </c>
      <c r="Q33" s="15" t="str">
        <f>"sin(β) = "&amp;G33&amp;" : "&amp;F33&amp;" ∙ sin("&amp;ROUND(I33,2)&amp;"°) =&gt; β = "&amp;ROUND(J33,2)&amp;"°"</f>
        <v>sin(β) = 2,52 : 5,35 ∙ sin(69,37°) =&gt; β = 26,16°</v>
      </c>
      <c r="R33" s="2" t="s">
        <v>26</v>
      </c>
      <c r="S33" t="str">
        <f>"γ = 180° - α - β = 180° - "&amp;ROUND(I33,2)&amp;"° - "&amp;ROUND(J33,2)&amp;"°"</f>
        <v>γ = 180° - α - β = 180° - 69,37° - 26,16°</v>
      </c>
      <c r="T33" s="2" t="str">
        <f>"γ = "&amp;ROUND(K33,2)&amp;"°"</f>
        <v>γ = 84,47°</v>
      </c>
      <c r="U33" t="str">
        <f>"a = "&amp;F33&amp;", b = "&amp;G33&amp;", c = "&amp;H33</f>
        <v>a = 5,35, b = 2,52, c = 5,69</v>
      </c>
    </row>
    <row r="34" spans="4:21" ht="12.75">
      <c r="D34">
        <f ca="1" t="shared" si="3"/>
        <v>0</v>
      </c>
      <c r="E34">
        <f t="shared" si="1"/>
        <v>16</v>
      </c>
      <c r="F34" s="9">
        <f ca="1">ROUND(RAND()*6+1,2)</f>
        <v>4.69</v>
      </c>
      <c r="G34">
        <f>F34*SIN(J34/360*2*PI())/SIN(I34/360*2*PI())</f>
        <v>1.4787857578315458</v>
      </c>
      <c r="H34">
        <f>G34*SIN(K34/360*2*PI())/SIN(J34/360*2*PI())</f>
        <v>4.384694445525487</v>
      </c>
      <c r="I34">
        <f>180-J34-K34</f>
        <v>92.57999999999998</v>
      </c>
      <c r="J34" s="9">
        <f aca="true" ca="1" t="shared" si="4" ref="I34:K39">ROUND(RAND()*60+10,2)</f>
        <v>18.36</v>
      </c>
      <c r="K34" s="9">
        <f ca="1" t="shared" si="4"/>
        <v>69.06</v>
      </c>
      <c r="L34" s="2" t="s">
        <v>14</v>
      </c>
      <c r="M34" t="str">
        <f>"α = 180° - β - γ = 180° - "&amp;J34&amp;"° - "&amp;K34&amp;"°"</f>
        <v>α = 180° - β - γ = 180° - 18,36° - 69,06°</v>
      </c>
      <c r="N34" t="str">
        <f>"α = "&amp;I34&amp;"°"</f>
        <v>α = 92,58°</v>
      </c>
      <c r="O34" s="2" t="s">
        <v>17</v>
      </c>
      <c r="P34" s="2" t="str">
        <f>"b:a = sin(β) : sin(α) =&gt; b = a ∙ sin(β) : sin(α)"</f>
        <v>b:a = sin(β) : sin(α) =&gt; b = a ∙ sin(β) : sin(α)</v>
      </c>
      <c r="Q34" s="2" t="str">
        <f>"b = "&amp;F34&amp;" ∙ sin("&amp;J34&amp;"°) : sin("&amp;I34&amp;"°) = "&amp;ROUND(G34,2)</f>
        <v>b = 4,69 ∙ sin(18,36°) : sin(92,58°) = 1,48</v>
      </c>
      <c r="R34" s="2" t="s">
        <v>18</v>
      </c>
      <c r="S34" s="2" t="str">
        <f>"c:a = sin(γ) : sin(α) =&gt; c = a ∙ sin(γ) : sin(α)"</f>
        <v>c:a = sin(γ) : sin(α) =&gt; c = a ∙ sin(γ) : sin(α)</v>
      </c>
      <c r="T34" s="2" t="str">
        <f>"c = "&amp;F34&amp;" ∙ sin("&amp;K34&amp;"°) : sin("&amp;I34&amp;"°) = "&amp;ROUND(H34,2)</f>
        <v>c = 4,69 ∙ sin(69,06°) : sin(92,58°) = 4,38</v>
      </c>
      <c r="U34" t="str">
        <f>"a = "&amp;F34&amp;", β = "&amp;J34&amp;"°, γ = "&amp;K34&amp;"°"</f>
        <v>a = 4,69, β = 18,36°, γ = 69,06°</v>
      </c>
    </row>
    <row r="35" spans="4:21" ht="12.75">
      <c r="D35">
        <f ca="1" t="shared" si="3"/>
        <v>0</v>
      </c>
      <c r="E35">
        <f t="shared" si="1"/>
        <v>16</v>
      </c>
      <c r="F35">
        <f>G35*SIN(I35/360*2*PI())/SIN(J35/360*2*PI())</f>
        <v>3.27370555213039</v>
      </c>
      <c r="G35" s="9">
        <f ca="1">ROUND(RAND()*6+1,2)</f>
        <v>2.5</v>
      </c>
      <c r="H35" s="2">
        <f>G35*SIN(K35/360*2*PI())/SIN(J35/360*2*PI())</f>
        <v>2.0567565848377116</v>
      </c>
      <c r="I35">
        <f>180-J35-K35</f>
        <v>91.32</v>
      </c>
      <c r="J35" s="9">
        <f ca="1" t="shared" si="4"/>
        <v>49.77</v>
      </c>
      <c r="K35" s="9">
        <f ca="1" t="shared" si="4"/>
        <v>38.91</v>
      </c>
      <c r="L35" s="2" t="s">
        <v>14</v>
      </c>
      <c r="M35" t="str">
        <f>"α = 180° - β - γ = 180° - "&amp;J35&amp;"° - "&amp;K35&amp;"°"</f>
        <v>α = 180° - β - γ = 180° - 49,77° - 38,91°</v>
      </c>
      <c r="N35" t="str">
        <f>"α = "&amp;I35&amp;"°"</f>
        <v>α = 91,32°</v>
      </c>
      <c r="O35" s="2" t="s">
        <v>16</v>
      </c>
      <c r="P35" s="2" t="str">
        <f>"a:b = sin(α) : sin(β) =&gt; a = b ∙ sin(α) : sin(β)"</f>
        <v>a:b = sin(α) : sin(β) =&gt; a = b ∙ sin(α) : sin(β)</v>
      </c>
      <c r="Q35" s="2" t="str">
        <f>"a = "&amp;G35&amp;" ∙ sin("&amp;I35&amp;"°) : sin("&amp;J35&amp;"°) = "&amp;ROUND(F35,2)</f>
        <v>a = 2,5 ∙ sin(91,32°) : sin(49,77°) = 3,27</v>
      </c>
      <c r="R35" s="2" t="s">
        <v>18</v>
      </c>
      <c r="S35" s="2" t="str">
        <f>"c:b = sin(γ) : sin(β) =&gt; c = b ∙ sin(γ) : sin(β)"</f>
        <v>c:b = sin(γ) : sin(β) =&gt; c = b ∙ sin(γ) : sin(β)</v>
      </c>
      <c r="T35" s="2" t="str">
        <f>"c = "&amp;G35&amp;" ∙ sin("&amp;K35&amp;"°) : sin("&amp;J35&amp;"°) = "&amp;ROUND(H35,2)</f>
        <v>c = 2,5 ∙ sin(38,91°) : sin(49,77°) = 2,06</v>
      </c>
      <c r="U35" t="str">
        <f>"b = "&amp;G35&amp;", β = "&amp;J35&amp;"°, γ = "&amp;K35&amp;"°"</f>
        <v>b = 2,5, β = 49,77°, γ = 38,91°</v>
      </c>
    </row>
    <row r="36" spans="4:21" ht="12.75">
      <c r="D36">
        <f ca="1" t="shared" si="3"/>
        <v>0</v>
      </c>
      <c r="E36">
        <f t="shared" si="1"/>
        <v>16</v>
      </c>
      <c r="F36">
        <f>H36*SIN(I36/360*2*PI())/SIN(K36/360*2*PI())</f>
        <v>6.5469101799505856</v>
      </c>
      <c r="G36">
        <f>H36*SIN(J36/360*2*PI())/SIN(K36/360*2*PI())</f>
        <v>2.6962530996514866</v>
      </c>
      <c r="H36" s="9">
        <f ca="1">ROUND(RAND()*6+1,2)</f>
        <v>4.59</v>
      </c>
      <c r="I36">
        <f>180-J36-K36</f>
        <v>125.93</v>
      </c>
      <c r="J36" s="9">
        <f ca="1" t="shared" si="4"/>
        <v>19.48</v>
      </c>
      <c r="K36" s="9">
        <f ca="1" t="shared" si="4"/>
        <v>34.59</v>
      </c>
      <c r="L36" s="2" t="s">
        <v>14</v>
      </c>
      <c r="M36" t="str">
        <f>"α = 180° - β - γ = 180° - "&amp;J36&amp;"° - "&amp;K36&amp;"°"</f>
        <v>α = 180° - β - γ = 180° - 19,48° - 34,59°</v>
      </c>
      <c r="N36" t="str">
        <f>"α = "&amp;I36&amp;"°"</f>
        <v>α = 125,93°</v>
      </c>
      <c r="O36" s="2" t="s">
        <v>16</v>
      </c>
      <c r="P36" s="2" t="str">
        <f>"a:c = sin(α) : sin(γ) =&gt; a = c ∙ sin(α) : sin(γ)"</f>
        <v>a:c = sin(α) : sin(γ) =&gt; a = c ∙ sin(α) : sin(γ)</v>
      </c>
      <c r="Q36" s="2" t="str">
        <f>"a = "&amp;H36&amp;" ∙ sin("&amp;I36&amp;"°) : sin("&amp;K36&amp;"°) = "&amp;ROUND(F36,2)</f>
        <v>a = 4,59 ∙ sin(125,93°) : sin(34,59°) = 6,55</v>
      </c>
      <c r="R36" s="2" t="s">
        <v>19</v>
      </c>
      <c r="S36" s="2" t="str">
        <f>"b:c = sin(β) : sin(γ) =&gt; b = c ∙ sin(β) : sin(γ)"</f>
        <v>b:c = sin(β) : sin(γ) =&gt; b = c ∙ sin(β) : sin(γ)</v>
      </c>
      <c r="T36" s="2" t="str">
        <f>"b = "&amp;H36&amp;" ∙ sin("&amp;J36&amp;"°) : sin("&amp;K36&amp;"°) = "&amp;ROUND(G36,2)</f>
        <v>b = 4,59 ∙ sin(19,48°) : sin(34,59°) = 2,7</v>
      </c>
      <c r="U36" t="str">
        <f>"c = "&amp;H36&amp;", β = "&amp;J36&amp;"°, γ = "&amp;K36&amp;"°"</f>
        <v>c = 4,59, β = 19,48°, γ = 34,59°</v>
      </c>
    </row>
    <row r="37" spans="4:21" ht="14.25">
      <c r="D37">
        <f ca="1" t="shared" si="3"/>
        <v>0</v>
      </c>
      <c r="E37">
        <f t="shared" si="1"/>
        <v>16</v>
      </c>
      <c r="F37" s="9">
        <f ca="1">ROUND(RAND()*6+1,2)</f>
        <v>3.56</v>
      </c>
      <c r="G37">
        <f>F37*SIN(J37/360*2*PI())/SIN(I37/360*2*PI())</f>
        <v>6.474740488324515</v>
      </c>
      <c r="H37">
        <f>G37*SIN(K37/360*2*PI())/SIN(J37/360*2*PI())</f>
        <v>4.17185539130642</v>
      </c>
      <c r="I37" s="9">
        <f ca="1" t="shared" si="4"/>
        <v>30.28</v>
      </c>
      <c r="J37" s="8">
        <f>180-I37-K37</f>
        <v>113.5</v>
      </c>
      <c r="K37" s="9">
        <f ca="1" t="shared" si="4"/>
        <v>36.22</v>
      </c>
      <c r="L37" s="2" t="s">
        <v>15</v>
      </c>
      <c r="M37" t="str">
        <f>"β = 180° - α - γ = 180° - "&amp;I37&amp;"° - "&amp;K37&amp;"°"</f>
        <v>β = 180° - α - γ = 180° - 30,28° - 36,22°</v>
      </c>
      <c r="N37" t="str">
        <f>"β = "&amp;J37&amp;"°"</f>
        <v>β = 113,5°</v>
      </c>
      <c r="O37" s="2" t="s">
        <v>17</v>
      </c>
      <c r="P37" s="2" t="str">
        <f>"b:a = sin(β) : sin(α) =&gt; b = a ∙ sin(β) : sin(α)"</f>
        <v>b:a = sin(β) : sin(α) =&gt; b = a ∙ sin(β) : sin(α)</v>
      </c>
      <c r="Q37" s="2" t="str">
        <f>"b = "&amp;F37&amp;" ∙ sin("&amp;J37&amp;"°) : sin("&amp;I37&amp;"°) = "&amp;ROUND(G37,2)</f>
        <v>b = 3,56 ∙ sin(113,5°) : sin(30,28°) = 6,47</v>
      </c>
      <c r="R37" s="2" t="s">
        <v>18</v>
      </c>
      <c r="S37" s="2" t="str">
        <f>"c:a = sin(γ) : sin(α) =&gt; c = a ∙ sin(γ) : sin(α)"</f>
        <v>c:a = sin(γ) : sin(α) =&gt; c = a ∙ sin(γ) : sin(α)</v>
      </c>
      <c r="T37" s="2" t="str">
        <f>"c = "&amp;F37&amp;" ∙ sin("&amp;K37&amp;"°) : sin("&amp;I37&amp;"°) = "&amp;ROUND(H37,2)</f>
        <v>c = 3,56 ∙ sin(36,22°) : sin(30,28°) = 4,17</v>
      </c>
      <c r="U37" t="str">
        <f>"a = "&amp;F37&amp;", α = "&amp;I37&amp;"°, γ = "&amp;K37&amp;"°"</f>
        <v>a = 3,56, α = 30,28°, γ = 36,22°</v>
      </c>
    </row>
    <row r="38" spans="4:21" ht="14.25">
      <c r="D38">
        <f ca="1" t="shared" si="3"/>
        <v>0.7900127899725996</v>
      </c>
      <c r="E38">
        <f t="shared" si="1"/>
        <v>3</v>
      </c>
      <c r="F38">
        <f>G38*SIN(I38/360*2*PI())/SIN(J38/360*2*PI())</f>
        <v>2.3212571314104227</v>
      </c>
      <c r="G38" s="9">
        <f ca="1">ROUND(RAND()*6+1,2)</f>
        <v>3.86</v>
      </c>
      <c r="H38" s="2">
        <f>G38*SIN(K38/360*2*PI())/SIN(J38/360*2*PI())</f>
        <v>3.595512436834458</v>
      </c>
      <c r="I38" s="9">
        <f ca="1" t="shared" si="4"/>
        <v>36.06</v>
      </c>
      <c r="J38" s="8">
        <f>180-I38-K38</f>
        <v>78.19</v>
      </c>
      <c r="K38" s="9">
        <f ca="1" t="shared" si="4"/>
        <v>65.75</v>
      </c>
      <c r="L38" s="2" t="s">
        <v>15</v>
      </c>
      <c r="M38" t="str">
        <f>"β = 180° - α - γ = 180° - "&amp;I38&amp;"° - "&amp;K38&amp;"°"</f>
        <v>β = 180° - α - γ = 180° - 36,06° - 65,75°</v>
      </c>
      <c r="N38" t="str">
        <f>"β = "&amp;J38&amp;"°"</f>
        <v>β = 78,19°</v>
      </c>
      <c r="O38" s="2" t="s">
        <v>16</v>
      </c>
      <c r="P38" s="2" t="str">
        <f>"a:b = sin(α) : sin(β) =&gt; a = b ∙ sin(α) : sin(β)"</f>
        <v>a:b = sin(α) : sin(β) =&gt; a = b ∙ sin(α) : sin(β)</v>
      </c>
      <c r="Q38" s="2" t="str">
        <f>"a = "&amp;G38&amp;" ∙ sin("&amp;I38&amp;"°) : sin("&amp;J38&amp;"°) = "&amp;ROUND(F38,2)</f>
        <v>a = 3,86 ∙ sin(36,06°) : sin(78,19°) = 2,32</v>
      </c>
      <c r="R38" s="2" t="s">
        <v>18</v>
      </c>
      <c r="S38" s="2" t="str">
        <f>"c:b = sin(γ) : sin(β) =&gt; c = b ∙ sin(γ) : sin(β)"</f>
        <v>c:b = sin(γ) : sin(β) =&gt; c = b ∙ sin(γ) : sin(β)</v>
      </c>
      <c r="T38" s="2" t="str">
        <f>"c = "&amp;G38&amp;" ∙ sin("&amp;K38&amp;"°) : sin("&amp;J38&amp;"°) = "&amp;ROUND(H38,2)</f>
        <v>c = 3,86 ∙ sin(65,75°) : sin(78,19°) = 3,6</v>
      </c>
      <c r="U38" t="str">
        <f>"b = "&amp;G38&amp;", α = "&amp;I38&amp;"°, γ = "&amp;K38&amp;"°"</f>
        <v>b = 3,86, α = 36,06°, γ = 65,75°</v>
      </c>
    </row>
    <row r="39" spans="4:21" ht="14.25">
      <c r="D39">
        <f ca="1" t="shared" si="3"/>
        <v>0</v>
      </c>
      <c r="E39">
        <f t="shared" si="1"/>
        <v>16</v>
      </c>
      <c r="F39">
        <f>H39*SIN(I39/360*2*PI())/SIN(K39/360*2*PI())</f>
        <v>3.6013459692174252</v>
      </c>
      <c r="G39">
        <f>H39*SIN(J39/360*2*PI())/SIN(K39/360*2*PI())</f>
        <v>5.834702329815601</v>
      </c>
      <c r="H39" s="9">
        <f ca="1">ROUND(RAND()*6+1,2)</f>
        <v>3.28</v>
      </c>
      <c r="I39" s="9">
        <f ca="1" t="shared" si="4"/>
        <v>33.73</v>
      </c>
      <c r="J39" s="8">
        <f>180-I39-K39</f>
        <v>115.89000000000001</v>
      </c>
      <c r="K39" s="9">
        <f ca="1" t="shared" si="4"/>
        <v>30.38</v>
      </c>
      <c r="L39" s="2" t="s">
        <v>15</v>
      </c>
      <c r="M39" t="str">
        <f>"β = 180° - α - γ = 180° - "&amp;I39&amp;"° - "&amp;K39&amp;"°"</f>
        <v>β = 180° - α - γ = 180° - 33,73° - 30,38°</v>
      </c>
      <c r="N39" t="str">
        <f>"β = "&amp;J39&amp;"°"</f>
        <v>β = 115,89°</v>
      </c>
      <c r="O39" s="2" t="s">
        <v>16</v>
      </c>
      <c r="P39" s="2" t="str">
        <f>"a:c = sin(α) : sin(γ) =&gt; a = c ∙ sin(α) : sin(γ)"</f>
        <v>a:c = sin(α) : sin(γ) =&gt; a = c ∙ sin(α) : sin(γ)</v>
      </c>
      <c r="Q39" s="2" t="str">
        <f>"a = "&amp;H39&amp;" ∙ sin("&amp;I39&amp;"°) : sin("&amp;K39&amp;"°) = "&amp;ROUND(F39,2)</f>
        <v>a = 3,28 ∙ sin(33,73°) : sin(30,38°) = 3,6</v>
      </c>
      <c r="R39" s="2" t="s">
        <v>19</v>
      </c>
      <c r="S39" s="2" t="str">
        <f>"b:c = sin(β) : sin(γ) =&gt; b = c ∙ sin(β) : sin(γ)"</f>
        <v>b:c = sin(β) : sin(γ) =&gt; b = c ∙ sin(β) : sin(γ)</v>
      </c>
      <c r="T39" s="2" t="str">
        <f>"b = "&amp;H39&amp;" ∙ sin("&amp;J39&amp;"°) : sin("&amp;K39&amp;"°) = "&amp;ROUND(G39,2)</f>
        <v>b = 3,28 ∙ sin(115,89°) : sin(30,38°) = 5,83</v>
      </c>
      <c r="U39" t="str">
        <f>"c = "&amp;H39&amp;", α = "&amp;I39&amp;"°, γ = "&amp;K39&amp;"°"</f>
        <v>c = 3,28, α = 33,73°, γ = 30,38°</v>
      </c>
    </row>
    <row r="40" spans="3:21" ht="12.75">
      <c r="C40" s="16"/>
      <c r="D40">
        <f ca="1" t="shared" si="3"/>
        <v>0</v>
      </c>
      <c r="E40">
        <f t="shared" si="1"/>
        <v>16</v>
      </c>
      <c r="F40" s="9">
        <f ca="1">ROUND(RAND()*6+1,2)+G40</f>
        <v>8.35</v>
      </c>
      <c r="G40" s="9">
        <f ca="1">ROUND(RAND()*6+1,2)</f>
        <v>5.57</v>
      </c>
      <c r="H40">
        <f>G40*SIN(K40/360*2*PI())/SIN(J40/360*2*PI())</f>
        <v>12.14844869098103</v>
      </c>
      <c r="I40" s="9">
        <f ca="1">ROUND(RAND()*60+10,2)</f>
        <v>36.43</v>
      </c>
      <c r="J40">
        <f>ASIN(G40/F40*SIN(I40/360*2*PI()))*360/2/PI()</f>
        <v>23.336502847936256</v>
      </c>
      <c r="K40">
        <f>180-I40-J40</f>
        <v>120.23349715206373</v>
      </c>
      <c r="L40" s="2" t="s">
        <v>29</v>
      </c>
      <c r="M40" s="2" t="str">
        <f>"b:a = sin(β) : sin(α) =&gt; sin(β) = b : a ∙ sin(α)"</f>
        <v>b:a = sin(β) : sin(α) =&gt; sin(β) = b : a ∙ sin(α)</v>
      </c>
      <c r="N40" s="2" t="str">
        <f>"sin(β) = "&amp;G40&amp;" : "&amp;ROUND(F40,2)&amp;" ∙ sin("&amp;I40&amp;"°) =&gt; β = "&amp;ROUND(J40,2)&amp;"°"</f>
        <v>sin(β) = 5,57 : 8,35 ∙ sin(36,43°) =&gt; β = 23,34°</v>
      </c>
      <c r="O40" s="2" t="s">
        <v>30</v>
      </c>
      <c r="P40" s="2" t="str">
        <f>"γ = 180° - α - β = 180° - "&amp;ROUND(I40,2)&amp;"° - "&amp;ROUND(J40,2)&amp;"°"</f>
        <v>γ = 180° - α - β = 180° - 36,43° - 23,34°</v>
      </c>
      <c r="Q40" s="2" t="str">
        <f>"γ = "&amp;ROUND(K40,2)&amp;"°"</f>
        <v>γ = 120,23°</v>
      </c>
      <c r="R40" s="2" t="s">
        <v>18</v>
      </c>
      <c r="S40" s="2" t="str">
        <f>"c:a = sin(γ) : sin(α) =&gt; c = a ∙ sin(γ) : sin(α)"</f>
        <v>c:a = sin(γ) : sin(α) =&gt; c = a ∙ sin(γ) : sin(α)</v>
      </c>
      <c r="T40" s="2" t="str">
        <f>"c = "&amp;F40&amp;" ∙ sin("&amp;ROUND(K40,2)&amp;"°) : sin("&amp;ROUND(I40,2)&amp;"°) = "&amp;ROUND(H40,2)</f>
        <v>c = 8,35 ∙ sin(120,23°) : sin(36,43°) = 12,15</v>
      </c>
      <c r="U40" t="str">
        <f>"a = "&amp;F40&amp;", b = "&amp;G40&amp;", α = "&amp;I40&amp;"°"</f>
        <v>a = 8,35, b = 5,57, α = 36,43°</v>
      </c>
    </row>
    <row r="41" spans="6:20" ht="12.75">
      <c r="F41" s="9"/>
      <c r="G41" s="9"/>
      <c r="I41" s="9"/>
      <c r="L41" s="2"/>
      <c r="M41" s="2"/>
      <c r="N41" s="2"/>
      <c r="O41" s="2"/>
      <c r="P41" s="2"/>
      <c r="Q41" s="2"/>
      <c r="R41" s="2"/>
      <c r="S41" s="2"/>
      <c r="T41" s="2"/>
    </row>
    <row r="42" spans="6:20" ht="12.75">
      <c r="F42" s="9"/>
      <c r="G42" s="9"/>
      <c r="I42" s="9"/>
      <c r="L42" s="2"/>
      <c r="M42" s="2"/>
      <c r="N42" s="2"/>
      <c r="O42" s="2"/>
      <c r="P42" s="2"/>
      <c r="Q42" s="2"/>
      <c r="R42" s="2"/>
      <c r="S42" s="2"/>
      <c r="T42" s="2"/>
    </row>
    <row r="43" spans="6:20" ht="12.75">
      <c r="F43" s="9"/>
      <c r="G43" s="9"/>
      <c r="I43" s="9"/>
      <c r="L43" s="2"/>
      <c r="M43" s="2"/>
      <c r="N43" s="2"/>
      <c r="O43" s="2"/>
      <c r="P43" s="2"/>
      <c r="Q43" s="2"/>
      <c r="R43" s="2"/>
      <c r="S43" s="2"/>
      <c r="T43" s="2"/>
    </row>
    <row r="44" spans="6:20" ht="12.75">
      <c r="F44" s="9"/>
      <c r="G44" s="9"/>
      <c r="I44" s="9"/>
      <c r="L44" s="2"/>
      <c r="M44" s="2"/>
      <c r="N44" s="2"/>
      <c r="O44" s="2"/>
      <c r="P44" s="2"/>
      <c r="Q44" s="2"/>
      <c r="R44" s="2"/>
      <c r="S44" s="2"/>
      <c r="T44" s="2"/>
    </row>
    <row r="45" spans="6:20" ht="12.75">
      <c r="F45" s="9"/>
      <c r="G45" s="9"/>
      <c r="I45" s="9"/>
      <c r="L45" s="2"/>
      <c r="M45" s="2"/>
      <c r="N45" s="2"/>
      <c r="O45" s="2"/>
      <c r="P45" s="2"/>
      <c r="Q45" s="2"/>
      <c r="R45" s="2"/>
      <c r="S45" s="2"/>
      <c r="T45" s="2"/>
    </row>
    <row r="46" spans="6:20" ht="12.75">
      <c r="F46" s="9"/>
      <c r="G46" s="9"/>
      <c r="I46" s="9"/>
      <c r="L46" s="2"/>
      <c r="M46" s="2"/>
      <c r="N46" s="2"/>
      <c r="O46" s="2"/>
      <c r="P46" s="2"/>
      <c r="Q46" s="2"/>
      <c r="R46" s="2"/>
      <c r="S46" s="2"/>
      <c r="T46" s="2"/>
    </row>
    <row r="47" spans="6:20" ht="12.75">
      <c r="F47" s="9"/>
      <c r="G47" s="9"/>
      <c r="I47" s="9"/>
      <c r="L47" s="2"/>
      <c r="M47" s="2"/>
      <c r="N47" s="2"/>
      <c r="O47" s="2"/>
      <c r="P47" s="2"/>
      <c r="Q47" s="2"/>
      <c r="R47" s="2"/>
      <c r="S47" s="2"/>
      <c r="T47" s="2"/>
    </row>
    <row r="48" spans="7:15" ht="12.75">
      <c r="G48" t="s">
        <v>9</v>
      </c>
      <c r="O48" s="7"/>
    </row>
    <row r="50" spans="5:15" ht="12.75">
      <c r="E50">
        <v>17</v>
      </c>
      <c r="G50" s="2"/>
      <c r="J50">
        <f>SIN(30/360*2*PI())</f>
        <v>0.49999999999999994</v>
      </c>
      <c r="O50" s="2"/>
    </row>
    <row r="51" spans="5:15" ht="12.75">
      <c r="E51" s="9">
        <f ca="1">ROUND(RAND()*18+1,0)</f>
        <v>12</v>
      </c>
      <c r="F51" s="9">
        <f ca="1">ROUND(RAND()*15+1,0)</f>
        <v>11</v>
      </c>
      <c r="O51" s="2"/>
    </row>
    <row r="52" spans="5:22" ht="12.75">
      <c r="E52">
        <v>1</v>
      </c>
      <c r="F52">
        <v>1</v>
      </c>
      <c r="G52">
        <f>VLOOKUP($F52,$E$3:$U$40,2,FALSE)</f>
        <v>7.707635342352233</v>
      </c>
      <c r="H52">
        <f>VLOOKUP($F52,$E$3:$U$40,3,FALSE)</f>
        <v>5.53</v>
      </c>
      <c r="I52">
        <f>VLOOKUP($F52,$E$3:$U$40,4,FALSE)</f>
        <v>6.6000000000000005</v>
      </c>
      <c r="J52">
        <f>VLOOKUP($F52,$E$3:$U$40,5,FALSE)</f>
        <v>78.35562664297794</v>
      </c>
      <c r="K52">
        <f>VLOOKUP($F52,$E$3:$U$40,6,FALSE)</f>
        <v>44.64437335702205</v>
      </c>
      <c r="L52">
        <f>VLOOKUP($F52,$E$3:$U$40,7,FALSE)</f>
        <v>57</v>
      </c>
      <c r="M52" t="str">
        <f>VLOOKUP($F52,$E$3:$U$40,8,FALSE)</f>
        <v>1. Berechne β mit Sinussatz: </v>
      </c>
      <c r="N52" t="str">
        <f>VLOOKUP($F52,$E$3:$U$40,9,FALSE)</f>
        <v>b:c = sin(β) : sin(γ) =&gt; sin(β) = b : c ∙ sin(γ)</v>
      </c>
      <c r="O52" t="str">
        <f>VLOOKUP($F52,$E$3:$U$40,10,FALSE)</f>
        <v>sin(β) = 5,53 : 6,6 ∙ sin(57°) =&gt; β = 44,64°</v>
      </c>
      <c r="P52" t="str">
        <f>VLOOKUP($F52,$E$3:$U$40,11,FALSE)</f>
        <v>2. Berechne α mit Winkelsummensatz:</v>
      </c>
      <c r="Q52" t="str">
        <f>VLOOKUP($F52,$E$3:$U$40,12,FALSE)</f>
        <v>α = 180° - β - γ = 180° - 44,64° - 57°</v>
      </c>
      <c r="R52" t="str">
        <f>VLOOKUP($F52,$E$3:$U$40,13,FALSE)</f>
        <v>α = 78,36°</v>
      </c>
      <c r="S52" t="str">
        <f>VLOOKUP($F52,$E$3:$U$40,14,FALSE)</f>
        <v>3. Berechne Seite a mit Sinussatz: </v>
      </c>
      <c r="T52" t="str">
        <f>VLOOKUP($F52,$E$3:$U$40,15,FALSE)</f>
        <v>a:c = sin(α) : sin(γ) =&gt; a = c ∙ sin(α) : sin(γ)</v>
      </c>
      <c r="U52" t="str">
        <f>VLOOKUP($F52,$E$3:$U$40,16,FALSE)</f>
        <v>a = 6,6 ∙ sin(78,36°) : sin(57°) = 7,71</v>
      </c>
      <c r="V52" t="str">
        <f>VLOOKUP($F52,$E$3:$U$40,17,FALSE)</f>
        <v>b = 5,53, c = 6,6, γ = 57°</v>
      </c>
    </row>
    <row r="53" spans="5:22" ht="12.75">
      <c r="E53">
        <v>2</v>
      </c>
      <c r="F53">
        <v>2</v>
      </c>
      <c r="G53">
        <f>VLOOKUP($F53,$E$3:$U$40,2,FALSE)</f>
        <v>5.65</v>
      </c>
      <c r="H53">
        <f>VLOOKUP($F53,$E$3:$U$40,3,FALSE)</f>
        <v>8.30178280835464</v>
      </c>
      <c r="I53">
        <f>VLOOKUP($F53,$E$3:$U$40,4,FALSE)</f>
        <v>9.974126012687089</v>
      </c>
      <c r="J53">
        <f>VLOOKUP($F53,$E$3:$U$40,5,FALSE)</f>
        <v>34.5</v>
      </c>
      <c r="K53">
        <f>VLOOKUP($F53,$E$3:$U$40,6,FALSE)</f>
        <v>56.33</v>
      </c>
      <c r="L53">
        <f>VLOOKUP($F53,$E$3:$U$40,7,FALSE)</f>
        <v>89.17</v>
      </c>
      <c r="M53" t="str">
        <f>VLOOKUP($F53,$E$3:$U$40,8,FALSE)</f>
        <v>1. Berechne γ mit Winkelsummensatz:</v>
      </c>
      <c r="N53" t="str">
        <f>VLOOKUP($F53,$E$3:$U$40,9,FALSE)</f>
        <v>γ = 180° - α - β = 180° - 34,5° - 56,33°</v>
      </c>
      <c r="O53" t="str">
        <f>VLOOKUP($F53,$E$3:$U$40,10,FALSE)</f>
        <v>γ = 89,17°</v>
      </c>
      <c r="P53" t="str">
        <f>VLOOKUP($F53,$E$3:$U$40,11,FALSE)</f>
        <v>2. Berechne Seite b mit Sinussatz: </v>
      </c>
      <c r="Q53" t="str">
        <f>VLOOKUP($F53,$E$3:$U$40,12,FALSE)</f>
        <v>b:a = sin(β) : sin(α) =&gt; b = a ∙ sin(β) : sin(α)</v>
      </c>
      <c r="R53" t="str">
        <f>VLOOKUP($F53,$E$3:$U$40,13,FALSE)</f>
        <v>b = 5,65 ∙ sin(56,33°) : sin(34,5°) = 8,3</v>
      </c>
      <c r="S53" t="str">
        <f>VLOOKUP($F53,$E$3:$U$40,14,FALSE)</f>
        <v>3. Berechne Seite c mit Sinussatz: </v>
      </c>
      <c r="T53" t="str">
        <f>VLOOKUP($F53,$E$3:$U$40,15,FALSE)</f>
        <v>c:a = sin(γ) : sin(α) =&gt; c = a ∙ sin(γ) : sin(α)</v>
      </c>
      <c r="U53" t="str">
        <f>VLOOKUP($F53,$E$3:$U$40,16,FALSE)</f>
        <v>c = 5,65 ∙ sin(89,17°) : sin(34,5°) = 9,97</v>
      </c>
      <c r="V53" t="str">
        <f>VLOOKUP($F53,$E$3:$U$40,17,FALSE)</f>
        <v>a = 5,65, α = 34,5°, β = 56,33°</v>
      </c>
    </row>
    <row r="54" spans="5:22" ht="12.75">
      <c r="E54">
        <v>3</v>
      </c>
      <c r="F54">
        <v>3</v>
      </c>
      <c r="G54">
        <f>VLOOKUP($F54,$E$3:$U$40,2,FALSE)</f>
        <v>2.3212571314104227</v>
      </c>
      <c r="H54">
        <f>VLOOKUP($F54,$E$3:$U$40,3,FALSE)</f>
        <v>3.86</v>
      </c>
      <c r="I54">
        <f>VLOOKUP($F54,$E$3:$U$40,4,FALSE)</f>
        <v>3.595512436834458</v>
      </c>
      <c r="J54">
        <f>VLOOKUP($F54,$E$3:$U$40,5,FALSE)</f>
        <v>36.06</v>
      </c>
      <c r="K54">
        <f>VLOOKUP($F54,$E$3:$U$40,6,FALSE)</f>
        <v>78.19</v>
      </c>
      <c r="L54">
        <f>VLOOKUP($F54,$E$3:$U$40,7,FALSE)</f>
        <v>65.75</v>
      </c>
      <c r="M54" t="str">
        <f>VLOOKUP($F54,$E$3:$U$40,8,FALSE)</f>
        <v>1. Berechne β mit Winkelsummensatz:</v>
      </c>
      <c r="N54" t="str">
        <f>VLOOKUP($F54,$E$3:$U$40,9,FALSE)</f>
        <v>β = 180° - α - γ = 180° - 36,06° - 65,75°</v>
      </c>
      <c r="O54" t="str">
        <f>VLOOKUP($F54,$E$3:$U$40,10,FALSE)</f>
        <v>β = 78,19°</v>
      </c>
      <c r="P54" t="str">
        <f>VLOOKUP($F54,$E$3:$U$40,11,FALSE)</f>
        <v>2. Berechne Seite a mit Sinussatz: </v>
      </c>
      <c r="Q54" t="str">
        <f>VLOOKUP($F54,$E$3:$U$40,12,FALSE)</f>
        <v>a:b = sin(α) : sin(β) =&gt; a = b ∙ sin(α) : sin(β)</v>
      </c>
      <c r="R54" t="str">
        <f>VLOOKUP($F54,$E$3:$U$40,13,FALSE)</f>
        <v>a = 3,86 ∙ sin(36,06°) : sin(78,19°) = 2,32</v>
      </c>
      <c r="S54" t="str">
        <f>VLOOKUP($F54,$E$3:$U$40,14,FALSE)</f>
        <v>3. Berechne Seite c mit Sinussatz: </v>
      </c>
      <c r="T54" t="str">
        <f>VLOOKUP($F54,$E$3:$U$40,15,FALSE)</f>
        <v>c:b = sin(γ) : sin(β) =&gt; c = b ∙ sin(γ) : sin(β)</v>
      </c>
      <c r="U54" t="str">
        <f>VLOOKUP($F54,$E$3:$U$40,16,FALSE)</f>
        <v>c = 3,86 ∙ sin(65,75°) : sin(78,19°) = 3,6</v>
      </c>
      <c r="V54" t="str">
        <f>VLOOKUP($F54,$E$3:$U$40,17,FALSE)</f>
        <v>b = 3,86, α = 36,06°, γ = 65,75°</v>
      </c>
    </row>
    <row r="55" spans="5:22" ht="12.75">
      <c r="E55">
        <v>4</v>
      </c>
      <c r="F55">
        <v>4</v>
      </c>
      <c r="G55">
        <f>VLOOKUP($F55,$E$3:$U$40,2,FALSE)</f>
        <v>6.826345252166111</v>
      </c>
      <c r="H55">
        <f>VLOOKUP($F55,$E$3:$U$40,3,FALSE)</f>
        <v>6.143829914233579</v>
      </c>
      <c r="I55">
        <f>VLOOKUP($F55,$E$3:$U$40,4,FALSE)</f>
        <v>3.85</v>
      </c>
      <c r="J55">
        <f>VLOOKUP($F55,$E$3:$U$40,5,FALSE)</f>
        <v>82.75</v>
      </c>
      <c r="K55">
        <f>VLOOKUP($F55,$E$3:$U$40,6,FALSE)</f>
        <v>63.23</v>
      </c>
      <c r="L55">
        <f>VLOOKUP($F55,$E$3:$U$40,7,FALSE)</f>
        <v>34.02</v>
      </c>
      <c r="M55" t="str">
        <f>VLOOKUP($F55,$E$3:$U$40,8,FALSE)</f>
        <v>1. Berechne α mit Winkelsummensatz:</v>
      </c>
      <c r="N55" t="str">
        <f>VLOOKUP($F55,$E$3:$U$40,9,FALSE)</f>
        <v>α = 180° - β - γ = 180° - 63,23° - 34,02°</v>
      </c>
      <c r="O55" t="str">
        <f>VLOOKUP($F55,$E$3:$U$40,10,FALSE)</f>
        <v>α = 82,75°</v>
      </c>
      <c r="P55" t="str">
        <f>VLOOKUP($F55,$E$3:$U$40,11,FALSE)</f>
        <v>2. Berechne Seite a mit Sinussatz: </v>
      </c>
      <c r="Q55" t="str">
        <f>VLOOKUP($F55,$E$3:$U$40,12,FALSE)</f>
        <v>a:c = sin(α) : sin(γ) =&gt; a = c ∙ sin(α) : sin(γ)</v>
      </c>
      <c r="R55" t="str">
        <f>VLOOKUP($F55,$E$3:$U$40,13,FALSE)</f>
        <v>a = 3,85 ∙ sin(82,75°) : sin(34,02°) = 6,83</v>
      </c>
      <c r="S55" t="str">
        <f>VLOOKUP($F55,$E$3:$U$40,14,FALSE)</f>
        <v>3. Berechne Seite b mit Sinussatz: </v>
      </c>
      <c r="T55" t="str">
        <f>VLOOKUP($F55,$E$3:$U$40,15,FALSE)</f>
        <v>b:c = sin(β) : sin(γ) =&gt; b = c ∙ sin(β) : sin(γ)</v>
      </c>
      <c r="U55" t="str">
        <f>VLOOKUP($F55,$E$3:$U$40,16,FALSE)</f>
        <v>b = 3,85 ∙ sin(63,23°) : sin(34,02°) = 6,14</v>
      </c>
      <c r="V55" t="str">
        <f>VLOOKUP($F55,$E$3:$U$40,17,FALSE)</f>
        <v>c = 3,85, β = 63,23°, γ = 34,02°</v>
      </c>
    </row>
    <row r="56" spans="5:22" ht="12.75">
      <c r="E56">
        <v>5</v>
      </c>
      <c r="F56">
        <v>5</v>
      </c>
      <c r="G56">
        <f>VLOOKUP($F56,$E$3:$U$40,2,FALSE)</f>
        <v>3.23</v>
      </c>
      <c r="H56">
        <f>VLOOKUP($F56,$E$3:$U$40,3,FALSE)</f>
        <v>3.696870090814788</v>
      </c>
      <c r="I56">
        <f>VLOOKUP($F56,$E$3:$U$40,4,FALSE)</f>
        <v>2.6812715526390725</v>
      </c>
      <c r="J56">
        <f>VLOOKUP($F56,$E$3:$U$40,5,FALSE)</f>
        <v>58.28</v>
      </c>
      <c r="K56">
        <f>VLOOKUP($F56,$E$3:$U$40,6,FALSE)</f>
        <v>76.8</v>
      </c>
      <c r="L56">
        <f>VLOOKUP($F56,$E$3:$U$40,7,FALSE)</f>
        <v>44.92</v>
      </c>
      <c r="M56" t="str">
        <f>VLOOKUP($F56,$E$3:$U$40,8,FALSE)</f>
        <v>1. Berechne β mit Winkelsummensatz:</v>
      </c>
      <c r="N56" t="str">
        <f>VLOOKUP($F56,$E$3:$U$40,9,FALSE)</f>
        <v>β = 180° - α - γ = 180° - 58,28° - 44,92°</v>
      </c>
      <c r="O56" t="str">
        <f>VLOOKUP($F56,$E$3:$U$40,10,FALSE)</f>
        <v>β = 76,8°</v>
      </c>
      <c r="P56" t="str">
        <f>VLOOKUP($F56,$E$3:$U$40,11,FALSE)</f>
        <v>2. Berechne Seite b mit Sinussatz: </v>
      </c>
      <c r="Q56" t="str">
        <f>VLOOKUP($F56,$E$3:$U$40,12,FALSE)</f>
        <v>b:a = sin(β) : sin(α) =&gt; b = a ∙ sin(β) : sin(α)</v>
      </c>
      <c r="R56" t="str">
        <f>VLOOKUP($F56,$E$3:$U$40,13,FALSE)</f>
        <v>b = 3,23 ∙ sin(76,8°) : sin(58,28°) = 3,7</v>
      </c>
      <c r="S56" t="str">
        <f>VLOOKUP($F56,$E$3:$U$40,14,FALSE)</f>
        <v>3. Berechne Seite c mit Sinussatz: </v>
      </c>
      <c r="T56" t="str">
        <f>VLOOKUP($F56,$E$3:$U$40,15,FALSE)</f>
        <v>c:a = sin(γ) : sin(α) =&gt; c = a ∙ sin(γ) : sin(α)</v>
      </c>
      <c r="U56" t="str">
        <f>VLOOKUP($F56,$E$3:$U$40,16,FALSE)</f>
        <v>c = 3,23 ∙ sin(44,92°) : sin(58,28°) = 2,68</v>
      </c>
      <c r="V56" t="str">
        <f>VLOOKUP($F56,$E$3:$U$40,17,FALSE)</f>
        <v>a = 3,23, α = 58,28°, γ = 44,92°</v>
      </c>
    </row>
    <row r="57" spans="5:22" ht="12.75">
      <c r="E57">
        <v>6</v>
      </c>
      <c r="F57">
        <v>6</v>
      </c>
      <c r="G57">
        <f>VLOOKUP($F57,$E$3:$U$40,2,FALSE)</f>
        <v>2.4660725442799056</v>
      </c>
      <c r="H57">
        <f>VLOOKUP($F57,$E$3:$U$40,3,FALSE)</f>
        <v>1.89</v>
      </c>
      <c r="I57">
        <f>VLOOKUP($F57,$E$3:$U$40,4,FALSE)</f>
        <v>2.2728123863425433</v>
      </c>
      <c r="J57">
        <f>VLOOKUP($F57,$E$3:$U$40,5,FALSE)</f>
        <v>71.99000000000001</v>
      </c>
      <c r="K57">
        <f>VLOOKUP($F57,$E$3:$U$40,6,FALSE)</f>
        <v>46.79</v>
      </c>
      <c r="L57">
        <f>VLOOKUP($F57,$E$3:$U$40,7,FALSE)</f>
        <v>61.22</v>
      </c>
      <c r="M57" t="str">
        <f>VLOOKUP($F57,$E$3:$U$40,8,FALSE)</f>
        <v>1. Berechne α mit Winkelsummensatz:</v>
      </c>
      <c r="N57" t="str">
        <f>VLOOKUP($F57,$E$3:$U$40,9,FALSE)</f>
        <v>α = 180° - β - γ = 180° - 46,79° - 61,22°</v>
      </c>
      <c r="O57" t="str">
        <f>VLOOKUP($F57,$E$3:$U$40,10,FALSE)</f>
        <v>α = 71,99°</v>
      </c>
      <c r="P57" t="str">
        <f>VLOOKUP($F57,$E$3:$U$40,11,FALSE)</f>
        <v>2. Berechne Seite a mit Sinussatz: </v>
      </c>
      <c r="Q57" t="str">
        <f>VLOOKUP($F57,$E$3:$U$40,12,FALSE)</f>
        <v>a:b = sin(α) : sin(β) =&gt; a = b ∙ sin(α) : sin(β)</v>
      </c>
      <c r="R57" t="str">
        <f>VLOOKUP($F57,$E$3:$U$40,13,FALSE)</f>
        <v>a = 1,89 ∙ sin(71,99°) : sin(46,79°) = 2,47</v>
      </c>
      <c r="S57" t="str">
        <f>VLOOKUP($F57,$E$3:$U$40,14,FALSE)</f>
        <v>3. Berechne Seite c mit Sinussatz: </v>
      </c>
      <c r="T57" t="str">
        <f>VLOOKUP($F57,$E$3:$U$40,15,FALSE)</f>
        <v>c:b = sin(γ) : sin(β) =&gt; c = b ∙ sin(γ) : sin(β)</v>
      </c>
      <c r="U57" t="str">
        <f>VLOOKUP($F57,$E$3:$U$40,16,FALSE)</f>
        <v>c = 1,89 ∙ sin(61,22°) : sin(46,79°) = 2,27</v>
      </c>
      <c r="V57" t="str">
        <f>VLOOKUP($F57,$E$3:$U$40,17,FALSE)</f>
        <v>b = 1,89, β = 46,79°, γ = 61,22°</v>
      </c>
    </row>
    <row r="58" spans="5:22" ht="12.75">
      <c r="E58">
        <v>7</v>
      </c>
      <c r="F58">
        <v>7</v>
      </c>
      <c r="G58">
        <f>VLOOKUP($F58,$E$3:$U$40,2,FALSE)</f>
        <v>10.13632855327173</v>
      </c>
      <c r="H58">
        <f>VLOOKUP($F58,$E$3:$U$40,3,FALSE)</f>
        <v>11.107708527024528</v>
      </c>
      <c r="I58">
        <f>VLOOKUP($F58,$E$3:$U$40,4,FALSE)</f>
        <v>6.72</v>
      </c>
      <c r="J58">
        <f>VLOOKUP($F58,$E$3:$U$40,5,FALSE)</f>
        <v>63.85</v>
      </c>
      <c r="K58">
        <f>VLOOKUP($F58,$E$3:$U$40,6,FALSE)</f>
        <v>79.63</v>
      </c>
      <c r="L58">
        <f>VLOOKUP($F58,$E$3:$U$40,7,FALSE)</f>
        <v>36.52</v>
      </c>
      <c r="M58" t="str">
        <f>VLOOKUP($F58,$E$3:$U$40,8,FALSE)</f>
        <v>1. Berechne β mit Winkelsummensatz:</v>
      </c>
      <c r="N58" t="str">
        <f>VLOOKUP($F58,$E$3:$U$40,9,FALSE)</f>
        <v>β = 180° - α - γ = 180° - 63,85° - 36,52°</v>
      </c>
      <c r="O58" t="str">
        <f>VLOOKUP($F58,$E$3:$U$40,10,FALSE)</f>
        <v>β = 79,63°</v>
      </c>
      <c r="P58" t="str">
        <f>VLOOKUP($F58,$E$3:$U$40,11,FALSE)</f>
        <v>2. Berechne Seite a mit Sinussatz: </v>
      </c>
      <c r="Q58" t="str">
        <f>VLOOKUP($F58,$E$3:$U$40,12,FALSE)</f>
        <v>a:c = sin(α) : sin(γ) =&gt; a = c ∙ sin(α) : sin(γ)</v>
      </c>
      <c r="R58" t="str">
        <f>VLOOKUP($F58,$E$3:$U$40,13,FALSE)</f>
        <v>a = 6,72 ∙ sin(63,85°) : sin(36,52°) = 10,14</v>
      </c>
      <c r="S58" t="str">
        <f>VLOOKUP($F58,$E$3:$U$40,14,FALSE)</f>
        <v>3. Berechne Seite b mit Sinussatz: </v>
      </c>
      <c r="T58" t="str">
        <f>VLOOKUP($F58,$E$3:$U$40,15,FALSE)</f>
        <v>b:c = sin(β) : sin(γ) =&gt; b = c ∙ sin(β) : sin(γ)</v>
      </c>
      <c r="U58" t="str">
        <f>VLOOKUP($F58,$E$3:$U$40,16,FALSE)</f>
        <v>b = 6,72 ∙ sin(79,63°) : sin(36,52°) = 11,11</v>
      </c>
      <c r="V58" t="str">
        <f>VLOOKUP($F58,$E$3:$U$40,17,FALSE)</f>
        <v>c = 6,72, α = 63,85°, γ = 36,52°</v>
      </c>
    </row>
    <row r="59" spans="5:22" ht="12.75">
      <c r="E59">
        <v>8</v>
      </c>
      <c r="F59">
        <v>8</v>
      </c>
      <c r="G59">
        <f>VLOOKUP($F59,$E$3:$U$40,2,FALSE)</f>
        <v>3.24</v>
      </c>
      <c r="H59">
        <f>VLOOKUP($F59,$E$3:$U$40,3,FALSE)</f>
        <v>6.53</v>
      </c>
      <c r="I59">
        <f>VLOOKUP($F59,$E$3:$U$40,4,FALSE)</f>
        <v>7.18</v>
      </c>
      <c r="J59">
        <f>VLOOKUP($F59,$E$3:$U$40,5,FALSE)</f>
        <v>26.803775639210503</v>
      </c>
      <c r="K59">
        <f>VLOOKUP($F59,$E$3:$U$40,6,FALSE)</f>
        <v>65.34438503637196</v>
      </c>
      <c r="L59">
        <f>VLOOKUP($F59,$E$3:$U$40,7,FALSE)</f>
        <v>87.85183932441754</v>
      </c>
      <c r="M59" t="str">
        <f>VLOOKUP($F59,$E$3:$U$40,8,FALSE)</f>
        <v>1. Kosinussatz: cos(α) = (b² + c² - a²) : 2bc</v>
      </c>
      <c r="N59" t="str">
        <f>VLOOKUP($F59,$E$3:$U$40,9,FALSE)</f>
        <v>cos(α) = (6,53² + 7,18² - 3,24²) : (2 ∙ 6,53 ∙ 7,18)</v>
      </c>
      <c r="O59" t="str">
        <f>VLOOKUP($F59,$E$3:$U$40,10,FALSE)</f>
        <v>cos(α) = 0,89 =&gt; α = 26,8°</v>
      </c>
      <c r="P59" t="str">
        <f>VLOOKUP($F59,$E$3:$U$40,11,FALSE)</f>
        <v>2. Berechne β mit Sinussatz: </v>
      </c>
      <c r="Q59" t="str">
        <f>VLOOKUP($F59,$E$3:$U$40,12,FALSE)</f>
        <v>b:a = sin(β) : sin(α) =&gt; sin(β) = b : a ∙ sin(α)</v>
      </c>
      <c r="R59" t="str">
        <f>VLOOKUP($F59,$E$3:$U$40,13,FALSE)</f>
        <v>sin(β) = 6,53 : 3,24 ∙ sin(26,8°) =&gt; β = 65,34°</v>
      </c>
      <c r="S59" t="str">
        <f>VLOOKUP($F59,$E$3:$U$40,14,FALSE)</f>
        <v>3. Berechne γ mit Winkelsummensatz:</v>
      </c>
      <c r="T59" t="str">
        <f>VLOOKUP($F59,$E$3:$U$40,15,FALSE)</f>
        <v>γ = 180° - α - β = 180° - 26,8° - 65,34°</v>
      </c>
      <c r="U59" t="str">
        <f>VLOOKUP($F59,$E$3:$U$40,16,FALSE)</f>
        <v>γ = 87,85°</v>
      </c>
      <c r="V59" t="str">
        <f>VLOOKUP($F59,$E$3:$U$40,17,FALSE)</f>
        <v>a = 3,24, b = 6,53, c = 7,18</v>
      </c>
    </row>
    <row r="60" spans="5:22" ht="12.75">
      <c r="E60">
        <v>9</v>
      </c>
      <c r="F60">
        <v>9</v>
      </c>
      <c r="G60">
        <f>VLOOKUP($F60,$E$3:$U$40,2,FALSE)</f>
        <v>3.83470659756423</v>
      </c>
      <c r="H60">
        <f>VLOOKUP($F60,$E$3:$U$40,3,FALSE)</f>
        <v>6.91</v>
      </c>
      <c r="I60">
        <f>VLOOKUP($F60,$E$3:$U$40,4,FALSE)</f>
        <v>6.21</v>
      </c>
      <c r="J60">
        <f>VLOOKUP($F60,$E$3:$U$40,5,FALSE)</f>
        <v>33.45</v>
      </c>
      <c r="K60">
        <f>VLOOKUP($F60,$E$3:$U$40,6,FALSE)</f>
        <v>83.34325177116473</v>
      </c>
      <c r="L60">
        <f>VLOOKUP($F60,$E$3:$U$40,7,FALSE)</f>
        <v>63.20674822883528</v>
      </c>
      <c r="M60" t="str">
        <f>VLOOKUP($F60,$E$3:$U$40,8,FALSE)</f>
        <v>1. Kosinussatz: a² = b² + c² - 2bc ∙ cos(α)</v>
      </c>
      <c r="N60" t="str">
        <f>VLOOKUP($F60,$E$3:$U$40,9,FALSE)</f>
        <v>a² = 6,91² + 6,21² - 2∙6,91∙6,21∙cos(33,45°)</v>
      </c>
      <c r="O60" t="str">
        <f>VLOOKUP($F60,$E$3:$U$40,10,FALSE)</f>
        <v>a = 3,83</v>
      </c>
      <c r="P60" t="str">
        <f>VLOOKUP($F60,$E$3:$U$40,11,FALSE)</f>
        <v>2. Berechne β mit Sinussatz: </v>
      </c>
      <c r="Q60" t="str">
        <f>VLOOKUP($F60,$E$3:$U$40,12,FALSE)</f>
        <v>b:a = sin(β) : sin(α) =&gt; sin(β) = b : a ∙ sin(α)</v>
      </c>
      <c r="R60" t="str">
        <f>VLOOKUP($F60,$E$3:$U$40,13,FALSE)</f>
        <v>sin(β) = 6,91 : 3,83 ∙ sin(33,45°) =&gt; β = 83,34°</v>
      </c>
      <c r="S60" t="str">
        <f>VLOOKUP($F60,$E$3:$U$40,14,FALSE)</f>
        <v>3. Berechne γ mit Winkelsummensatz:</v>
      </c>
      <c r="T60" t="str">
        <f>VLOOKUP($F60,$E$3:$U$40,15,FALSE)</f>
        <v>γ = 180° - α - β = 180° - 33,45° - 83,34°</v>
      </c>
      <c r="U60" t="str">
        <f>VLOOKUP($F60,$E$3:$U$40,16,FALSE)</f>
        <v>γ = 63,21°</v>
      </c>
      <c r="V60" t="str">
        <f>VLOOKUP($F60,$E$3:$U$40,17,FALSE)</f>
        <v>b = 6,91, c = 6,21, α = 33,45°</v>
      </c>
    </row>
    <row r="61" spans="5:22" ht="12.75">
      <c r="E61">
        <v>10</v>
      </c>
      <c r="F61">
        <v>10</v>
      </c>
      <c r="G61">
        <f>VLOOKUP($F61,$E$3:$U$40,2,FALSE)</f>
        <v>6.51</v>
      </c>
      <c r="H61">
        <f>VLOOKUP($F61,$E$3:$U$40,3,FALSE)</f>
        <v>5.49</v>
      </c>
      <c r="I61">
        <f>VLOOKUP($F61,$E$3:$U$40,4,FALSE)</f>
        <v>2.2553072052532954</v>
      </c>
      <c r="J61">
        <f>VLOOKUP($F61,$E$3:$U$40,5,FALSE)</f>
        <v>73.20914510601494</v>
      </c>
      <c r="K61">
        <f>VLOOKUP($F61,$E$3:$U$40,6,FALSE)</f>
        <v>87.42085489398505</v>
      </c>
      <c r="L61">
        <f>VLOOKUP($F61,$E$3:$U$40,7,FALSE)</f>
        <v>19.37</v>
      </c>
      <c r="M61" t="str">
        <f>VLOOKUP($F61,$E$3:$U$40,8,FALSE)</f>
        <v>1. Kosinussatz: c² = a² + b² - 2ab ∙ cos(γ)</v>
      </c>
      <c r="N61" t="str">
        <f>VLOOKUP($F61,$E$3:$U$40,9,FALSE)</f>
        <v>c² = 6,51² + 5,49² - 2∙6,51∙5,49∙cos(19,37°)</v>
      </c>
      <c r="O61" t="str">
        <f>VLOOKUP($F61,$E$3:$U$40,10,FALSE)</f>
        <v>c = 2,26</v>
      </c>
      <c r="P61" t="str">
        <f>VLOOKUP($F61,$E$3:$U$40,11,FALSE)</f>
        <v>2. Berechne α mit Sinussatz: </v>
      </c>
      <c r="Q61" t="str">
        <f>VLOOKUP($F61,$E$3:$U$40,12,FALSE)</f>
        <v>a:c = sin(α) : sin(γ) =&gt; sin(α) = a : c ∙ sin(γ)</v>
      </c>
      <c r="R61" t="str">
        <f>VLOOKUP($F61,$E$3:$U$40,13,FALSE)</f>
        <v>sin(α) = 6,51 : 2,26 ∙ sin(19,37°) =&gt; α = 73,21°</v>
      </c>
      <c r="S61" t="str">
        <f>VLOOKUP($F61,$E$3:$U$40,14,FALSE)</f>
        <v>3. Berechne β mit Winkelsummensatz:</v>
      </c>
      <c r="T61" t="str">
        <f>VLOOKUP($F61,$E$3:$U$40,15,FALSE)</f>
        <v>β = 180° - α - γ = 180° - 73,21° - 19,37°</v>
      </c>
      <c r="U61" t="str">
        <f>VLOOKUP($F61,$E$3:$U$40,16,FALSE)</f>
        <v>β = 87,42°</v>
      </c>
      <c r="V61" t="str">
        <f>VLOOKUP($F61,$E$3:$U$40,17,FALSE)</f>
        <v>a = 6,51, b = 5,49, γ = 19,37°</v>
      </c>
    </row>
    <row r="68" ht="12.75">
      <c r="G68" s="2"/>
    </row>
    <row r="69" ht="12.75">
      <c r="G69" s="2"/>
    </row>
    <row r="70" ht="12.75">
      <c r="G70" s="2"/>
    </row>
    <row r="75" ht="12.75">
      <c r="G75" s="2"/>
    </row>
    <row r="78" ht="12.75">
      <c r="G78" s="2"/>
    </row>
    <row r="81" ht="12.75">
      <c r="G81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2021-03-08T17:04:46Z</cp:lastPrinted>
  <dcterms:created xsi:type="dcterms:W3CDTF">2009-10-08T17:52:09Z</dcterms:created>
  <dcterms:modified xsi:type="dcterms:W3CDTF">2021-03-08T18:02:47Z</dcterms:modified>
  <cp:category/>
  <cp:version/>
  <cp:contentType/>
  <cp:contentStatus/>
</cp:coreProperties>
</file>